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Z:\Engineering_Design_Standards\CDs - Current\01 Secure &amp; CorDocs Copies - Temp Folder before uploading to Aqua or SiteCore\CorDOC Copy\"/>
    </mc:Choice>
  </mc:AlternateContent>
  <xr:revisionPtr revIDLastSave="0" documentId="8_{D30D8D56-0FAC-4D58-88A7-6082E89AB3E3}" xr6:coauthVersionLast="45" xr6:coauthVersionMax="45" xr10:uidLastSave="{00000000-0000-0000-0000-000000000000}"/>
  <bookViews>
    <workbookView xWindow="-120" yWindow="-120" windowWidth="20730" windowHeight="11160" xr2:uid="{00000000-000D-0000-FFFF-FFFF00000000}"/>
  </bookViews>
  <sheets>
    <sheet name="Instructions" sheetId="9" r:id="rId1"/>
    <sheet name="DC Arc Flash" sheetId="7" r:id="rId2"/>
    <sheet name="Calc Workings" sheetId="8" r:id="rId3"/>
  </sheets>
  <definedNames>
    <definedName name="_xlnm.Print_Area" localSheetId="1">'DC Arc Flash'!$A$10:$AJ$67</definedName>
    <definedName name="_xlnm.Print_Titles" localSheetId="1">'DC Arc Flash'!$1:$9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7" l="1"/>
  <c r="R22" i="7"/>
  <c r="R28" i="7"/>
  <c r="J6" i="8" s="1"/>
  <c r="R34" i="7"/>
  <c r="R40" i="7"/>
  <c r="J8" i="8" s="1"/>
  <c r="R46" i="7"/>
  <c r="J9" i="8" s="1"/>
  <c r="R64" i="7"/>
  <c r="R65" i="7"/>
  <c r="J5" i="8"/>
  <c r="J7" i="8"/>
  <c r="G12" i="8"/>
  <c r="G13" i="8"/>
  <c r="G14" i="8"/>
  <c r="G15" i="8"/>
  <c r="G16" i="8"/>
  <c r="R48" i="7" l="1"/>
  <c r="R49" i="7" s="1"/>
  <c r="C5" i="8" l="1"/>
  <c r="D5" i="8" s="1"/>
  <c r="C6" i="8" s="1"/>
  <c r="D6" i="8" s="1"/>
  <c r="C7" i="8" s="1"/>
  <c r="D7" i="8" s="1"/>
  <c r="C8" i="8" s="1"/>
  <c r="D8" i="8" s="1"/>
  <c r="C9" i="8" s="1"/>
  <c r="D9" i="8" s="1"/>
  <c r="C10" i="8" s="1"/>
  <c r="D10" i="8" s="1"/>
  <c r="C11" i="8" s="1"/>
  <c r="D11" i="8" s="1"/>
  <c r="C12" i="8" s="1"/>
  <c r="D12" i="8" s="1"/>
  <c r="C13" i="8" s="1"/>
  <c r="D13" i="8" s="1"/>
  <c r="C14" i="8" s="1"/>
  <c r="D14" i="8" s="1"/>
  <c r="C15" i="8" s="1"/>
  <c r="D15" i="8" s="1"/>
  <c r="C16" i="8" s="1"/>
  <c r="D16" i="8" s="1"/>
  <c r="C17" i="8" s="1"/>
  <c r="D17" i="8" s="1"/>
  <c r="C18" i="8" s="1"/>
  <c r="D18" i="8" s="1"/>
  <c r="C19" i="8" s="1"/>
  <c r="D19" i="8" s="1"/>
  <c r="C20" i="8" s="1"/>
  <c r="D20" i="8" s="1"/>
  <c r="C21" i="8" s="1"/>
  <c r="D21" i="8" s="1"/>
  <c r="C22" i="8" s="1"/>
  <c r="D22" i="8" s="1"/>
  <c r="C23" i="8" s="1"/>
  <c r="D23" i="8" s="1"/>
  <c r="C24" i="8" s="1"/>
  <c r="D24" i="8" s="1"/>
  <c r="C25" i="8" s="1"/>
  <c r="D25" i="8" s="1"/>
  <c r="C26" i="8" s="1"/>
  <c r="D26" i="8" s="1"/>
  <c r="C27" i="8" s="1"/>
  <c r="D27" i="8" s="1"/>
  <c r="C28" i="8" s="1"/>
  <c r="D28" i="8" s="1"/>
  <c r="C29" i="8" s="1"/>
  <c r="D29" i="8" s="1"/>
  <c r="C30" i="8" s="1"/>
  <c r="D30" i="8" s="1"/>
  <c r="C31" i="8" s="1"/>
  <c r="D31" i="8" s="1"/>
  <c r="C32" i="8" s="1"/>
  <c r="D32" i="8" s="1"/>
  <c r="C33" i="8" s="1"/>
  <c r="D33" i="8" s="1"/>
  <c r="C34" i="8" s="1"/>
  <c r="R54" i="7" s="1"/>
  <c r="AB59" i="7" s="1"/>
  <c r="H13" i="8" s="1"/>
  <c r="AB58" i="7" l="1"/>
  <c r="H12" i="8" s="1"/>
  <c r="D34" i="8"/>
  <c r="R53" i="7" s="1"/>
  <c r="AB62" i="7"/>
  <c r="H16" i="8" s="1"/>
  <c r="AB61" i="7"/>
  <c r="H15" i="8" s="1"/>
  <c r="AB60" i="7"/>
  <c r="H14" i="8" s="1"/>
  <c r="I12" i="8" l="1" a="1"/>
  <c r="J12" i="8" s="1"/>
  <c r="M12" i="8" s="1"/>
  <c r="J16" i="8" l="1"/>
  <c r="I14" i="8"/>
  <c r="F35" i="8" s="1"/>
  <c r="J13" i="8"/>
  <c r="M13" i="8" s="1"/>
  <c r="I15" i="8"/>
  <c r="F27" i="8" s="1"/>
  <c r="J15" i="8"/>
  <c r="I12" i="8"/>
  <c r="F42" i="8" s="1"/>
  <c r="I16" i="8"/>
  <c r="F28" i="8" s="1"/>
  <c r="J14" i="8"/>
  <c r="I13" i="8"/>
  <c r="F43" i="8" s="1"/>
  <c r="K16" i="8"/>
  <c r="L16" i="8" s="1"/>
  <c r="K15" i="8"/>
  <c r="K14" i="8"/>
  <c r="K12" i="8"/>
  <c r="K13" i="8"/>
  <c r="F46" i="8"/>
  <c r="F25" i="8" l="1"/>
  <c r="F36" i="8"/>
  <c r="F34" i="8"/>
  <c r="F37" i="8"/>
  <c r="L13" i="8"/>
  <c r="G25" i="8" s="1"/>
  <c r="F45" i="8"/>
  <c r="L14" i="8"/>
  <c r="M15" i="8"/>
  <c r="M16" i="8"/>
  <c r="H46" i="8" s="1"/>
  <c r="M14" i="8"/>
  <c r="L15" i="8"/>
  <c r="F26" i="8"/>
  <c r="F44" i="8"/>
  <c r="L12" i="8"/>
  <c r="G24" i="8" s="1"/>
  <c r="G29" i="8" s="1"/>
  <c r="F33" i="8"/>
  <c r="F24" i="8"/>
  <c r="G43" i="8" l="1"/>
  <c r="H34" i="8"/>
  <c r="H25" i="8"/>
  <c r="H43" i="8"/>
  <c r="G34" i="8"/>
  <c r="H35" i="8"/>
  <c r="H26" i="8"/>
  <c r="H24" i="8"/>
  <c r="H29" i="8" s="1"/>
  <c r="H44" i="8"/>
  <c r="H42" i="8"/>
  <c r="H47" i="8" s="1"/>
  <c r="G46" i="8"/>
  <c r="G45" i="8"/>
  <c r="G28" i="8"/>
  <c r="G35" i="8"/>
  <c r="H33" i="8"/>
  <c r="H38" i="8" s="1"/>
  <c r="G37" i="8"/>
  <c r="H37" i="8"/>
  <c r="H28" i="8"/>
  <c r="G27" i="8"/>
  <c r="H45" i="8"/>
  <c r="G26" i="8"/>
  <c r="G36" i="8"/>
  <c r="G44" i="8"/>
  <c r="G42" i="8"/>
  <c r="G47" i="8" s="1"/>
  <c r="H27" i="8"/>
  <c r="H36" i="8"/>
  <c r="G33" i="8"/>
  <c r="G38" i="8" s="1"/>
</calcChain>
</file>

<file path=xl/sharedStrings.xml><?xml version="1.0" encoding="utf-8"?>
<sst xmlns="http://schemas.openxmlformats.org/spreadsheetml/2006/main" count="200" uniqueCount="117">
  <si>
    <t>PROJECT</t>
  </si>
  <si>
    <t>JOB No.</t>
  </si>
  <si>
    <t>CALC REF. No.:</t>
  </si>
  <si>
    <t>SHEET</t>
  </si>
  <si>
    <t>OF</t>
  </si>
  <si>
    <t>REV:</t>
  </si>
  <si>
    <t>REF. DRG. NO.:</t>
  </si>
  <si>
    <t>ITEM:</t>
  </si>
  <si>
    <t>MADE BY:</t>
  </si>
  <si>
    <t>DATE:</t>
  </si>
  <si>
    <t>CHECKED BY:</t>
  </si>
  <si>
    <t>SUBJECT:</t>
  </si>
  <si>
    <t>APPROVED
BY:</t>
  </si>
  <si>
    <t>V</t>
  </si>
  <si>
    <t>Total</t>
  </si>
  <si>
    <t>FILE:</t>
  </si>
  <si>
    <t>s</t>
  </si>
  <si>
    <t>WATER CORPORATION</t>
  </si>
  <si>
    <r>
      <t>Battery Internal Resistance (R</t>
    </r>
    <r>
      <rPr>
        <vertAlign val="subscript"/>
        <sz val="10"/>
        <rFont val="Arial"/>
        <family val="2"/>
      </rPr>
      <t>b</t>
    </r>
    <r>
      <rPr>
        <sz val="10"/>
        <rFont val="Arial"/>
        <family val="2"/>
      </rPr>
      <t>)</t>
    </r>
  </si>
  <si>
    <t>String 1</t>
  </si>
  <si>
    <t>DC ARC FLASH CALCULATION SHEET</t>
  </si>
  <si>
    <t>Calculation Initial Input Data</t>
  </si>
  <si>
    <r>
      <t>Number of Batteries per String (N</t>
    </r>
    <r>
      <rPr>
        <vertAlign val="subscript"/>
        <sz val="10"/>
        <rFont val="Arial"/>
        <family val="2"/>
      </rPr>
      <t>b</t>
    </r>
    <r>
      <rPr>
        <sz val="10"/>
        <rFont val="Arial"/>
        <family val="2"/>
      </rPr>
      <t>)</t>
    </r>
  </si>
  <si>
    <r>
      <t>Battery Internal Resistance (R</t>
    </r>
    <r>
      <rPr>
        <vertAlign val="subscript"/>
        <sz val="10"/>
        <rFont val="Arial"/>
        <family val="2"/>
      </rPr>
      <t>b</t>
    </r>
    <r>
      <rPr>
        <sz val="10"/>
        <rFont val="Arial"/>
        <family val="2"/>
      </rPr>
      <t>) (Ohms)</t>
    </r>
  </si>
  <si>
    <r>
      <t>Battery Voltage (V</t>
    </r>
    <r>
      <rPr>
        <vertAlign val="subscript"/>
        <sz val="10"/>
        <rFont val="Arial"/>
        <family val="2"/>
      </rPr>
      <t>DC</t>
    </r>
    <r>
      <rPr>
        <sz val="10"/>
        <rFont val="Arial"/>
        <family val="2"/>
      </rPr>
      <t>) (V)</t>
    </r>
  </si>
  <si>
    <r>
      <t>Cable DC Resistance (R</t>
    </r>
    <r>
      <rPr>
        <vertAlign val="subscript"/>
        <sz val="10"/>
        <rFont val="Arial"/>
        <family val="2"/>
      </rPr>
      <t>c</t>
    </r>
    <r>
      <rPr>
        <sz val="10"/>
        <rFont val="Arial"/>
        <family val="2"/>
      </rPr>
      <t>)</t>
    </r>
  </si>
  <si>
    <r>
      <t>Cable DC Resistance (R</t>
    </r>
    <r>
      <rPr>
        <vertAlign val="subscript"/>
        <sz val="10"/>
        <rFont val="Arial"/>
        <family val="2"/>
      </rPr>
      <t>c</t>
    </r>
    <r>
      <rPr>
        <sz val="10"/>
        <rFont val="Arial"/>
        <family val="2"/>
      </rPr>
      <t>) (Ohms)</t>
    </r>
  </si>
  <si>
    <t>Fault Location Air Gap (G) (mm)</t>
  </si>
  <si>
    <t>Working Distance (D) (mm)</t>
  </si>
  <si>
    <t>Ohms</t>
  </si>
  <si>
    <t>Vendor data / design docs</t>
  </si>
  <si>
    <t>Design docs</t>
  </si>
  <si>
    <t>String 2</t>
  </si>
  <si>
    <t>String 3</t>
  </si>
  <si>
    <t>String 4</t>
  </si>
  <si>
    <t>Typically 455mm</t>
  </si>
  <si>
    <r>
      <t>Arc Resistance (R</t>
    </r>
    <r>
      <rPr>
        <vertAlign val="subscript"/>
        <sz val="10"/>
        <rFont val="Arial"/>
        <family val="2"/>
      </rPr>
      <t>arc</t>
    </r>
    <r>
      <rPr>
        <sz val="10"/>
        <rFont val="Arial"/>
        <family val="2"/>
      </rPr>
      <t>)</t>
    </r>
  </si>
  <si>
    <t>Typically 25mm</t>
  </si>
  <si>
    <r>
      <t>Arc Resistance (R</t>
    </r>
    <r>
      <rPr>
        <b/>
        <vertAlign val="subscript"/>
        <sz val="12"/>
        <rFont val="Arial"/>
        <family val="2"/>
      </rPr>
      <t>arc</t>
    </r>
    <r>
      <rPr>
        <b/>
        <sz val="12"/>
        <rFont val="Arial"/>
        <family val="2"/>
      </rPr>
      <t>) &amp; Arc Fault Current (I</t>
    </r>
    <r>
      <rPr>
        <b/>
        <vertAlign val="subscript"/>
        <sz val="12"/>
        <rFont val="Arial"/>
        <family val="2"/>
      </rPr>
      <t>arc</t>
    </r>
    <r>
      <rPr>
        <b/>
        <sz val="12"/>
        <rFont val="Arial"/>
        <family val="2"/>
      </rPr>
      <t>)</t>
    </r>
  </si>
  <si>
    <r>
      <t>Arc Fault Current (I</t>
    </r>
    <r>
      <rPr>
        <vertAlign val="subscript"/>
        <sz val="10"/>
        <rFont val="Arial"/>
        <family val="2"/>
      </rPr>
      <t>arc</t>
    </r>
    <r>
      <rPr>
        <sz val="10"/>
        <rFont val="Arial"/>
        <family val="2"/>
      </rPr>
      <t>)</t>
    </r>
  </si>
  <si>
    <t>Amps</t>
  </si>
  <si>
    <t>iteration</t>
  </si>
  <si>
    <t>I arc</t>
  </si>
  <si>
    <t>R arc</t>
  </si>
  <si>
    <r>
      <t>Bolted Fault Current (I</t>
    </r>
    <r>
      <rPr>
        <b/>
        <vertAlign val="subscript"/>
        <sz val="12"/>
        <rFont val="Arial"/>
        <family val="2"/>
      </rPr>
      <t>b</t>
    </r>
    <r>
      <rPr>
        <b/>
        <sz val="12"/>
        <rFont val="Arial"/>
        <family val="2"/>
      </rPr>
      <t>)</t>
    </r>
  </si>
  <si>
    <r>
      <t>String Voltage (V</t>
    </r>
    <r>
      <rPr>
        <vertAlign val="subscript"/>
        <sz val="10"/>
        <rFont val="Arial"/>
        <family val="2"/>
      </rPr>
      <t>DC</t>
    </r>
    <r>
      <rPr>
        <sz val="10"/>
        <rFont val="Arial"/>
        <family val="2"/>
      </rPr>
      <t>)</t>
    </r>
  </si>
  <si>
    <r>
      <t>Bolted Fault Current (I</t>
    </r>
    <r>
      <rPr>
        <vertAlign val="subscript"/>
        <sz val="10"/>
        <rFont val="Arial"/>
        <family val="2"/>
      </rPr>
      <t>b1</t>
    </r>
    <r>
      <rPr>
        <sz val="10"/>
        <rFont val="Arial"/>
        <family val="2"/>
      </rPr>
      <t>)</t>
    </r>
  </si>
  <si>
    <r>
      <t>Source Resistance (R</t>
    </r>
    <r>
      <rPr>
        <b/>
        <vertAlign val="subscript"/>
        <sz val="12"/>
        <rFont val="Arial"/>
        <family val="2"/>
      </rPr>
      <t>source</t>
    </r>
    <r>
      <rPr>
        <b/>
        <sz val="12"/>
        <rFont val="Arial"/>
        <family val="2"/>
      </rPr>
      <t>)</t>
    </r>
  </si>
  <si>
    <t>Fault Location</t>
  </si>
  <si>
    <t>Open Air</t>
  </si>
  <si>
    <t>Panel/Enclosure</t>
  </si>
  <si>
    <t>Switchboard</t>
  </si>
  <si>
    <t>Protection Trip Times</t>
  </si>
  <si>
    <r>
      <t>String 1 Protection Trip Time (t</t>
    </r>
    <r>
      <rPr>
        <vertAlign val="subscript"/>
        <sz val="10"/>
        <rFont val="Arial"/>
        <family val="2"/>
      </rPr>
      <t>1</t>
    </r>
    <r>
      <rPr>
        <sz val="10"/>
        <rFont val="Arial"/>
        <family val="2"/>
      </rPr>
      <t>)</t>
    </r>
  </si>
  <si>
    <r>
      <t>String 2 Protection Trip Time (t</t>
    </r>
    <r>
      <rPr>
        <vertAlign val="subscript"/>
        <sz val="10"/>
        <rFont val="Arial"/>
        <family val="2"/>
      </rPr>
      <t>2</t>
    </r>
    <r>
      <rPr>
        <sz val="10"/>
        <rFont val="Arial"/>
        <family val="2"/>
      </rPr>
      <t>)</t>
    </r>
  </si>
  <si>
    <r>
      <t>String 3 Protection Trip Time (t</t>
    </r>
    <r>
      <rPr>
        <vertAlign val="subscript"/>
        <sz val="10"/>
        <rFont val="Arial"/>
        <family val="2"/>
      </rPr>
      <t>3</t>
    </r>
    <r>
      <rPr>
        <sz val="10"/>
        <rFont val="Arial"/>
        <family val="2"/>
      </rPr>
      <t>)</t>
    </r>
  </si>
  <si>
    <r>
      <t>String 4 Protection Trip Time (t</t>
    </r>
    <r>
      <rPr>
        <vertAlign val="subscript"/>
        <sz val="10"/>
        <rFont val="Arial"/>
        <family val="2"/>
      </rPr>
      <t>4</t>
    </r>
    <r>
      <rPr>
        <sz val="10"/>
        <rFont val="Arial"/>
        <family val="2"/>
      </rPr>
      <t>)</t>
    </r>
  </si>
  <si>
    <t>String 1 Arc Fault Current</t>
  </si>
  <si>
    <t>String 2 Arc Fault Current</t>
  </si>
  <si>
    <t>String 3 Arc Fault Current</t>
  </si>
  <si>
    <t>String 4 Arc Fault Current</t>
  </si>
  <si>
    <t>String Arc Fault Current</t>
  </si>
  <si>
    <t>branch 1</t>
  </si>
  <si>
    <t>branch 2</t>
  </si>
  <si>
    <t>branch 3</t>
  </si>
  <si>
    <t>branch 4</t>
  </si>
  <si>
    <t>Stepped Arc Fault Current</t>
  </si>
  <si>
    <t>Enclosure Type</t>
  </si>
  <si>
    <t>a</t>
  </si>
  <si>
    <t>k</t>
  </si>
  <si>
    <t>arc current</t>
  </si>
  <si>
    <t>trip time</t>
  </si>
  <si>
    <t>Incident Energy</t>
  </si>
  <si>
    <t>AFB</t>
  </si>
  <si>
    <t>String 5</t>
  </si>
  <si>
    <t>branch 5</t>
  </si>
  <si>
    <t>String 5 Arc Fault Current</t>
  </si>
  <si>
    <t>Arc Flash Incident Energy</t>
  </si>
  <si>
    <r>
      <t>Cal/cm</t>
    </r>
    <r>
      <rPr>
        <vertAlign val="superscript"/>
        <sz val="10"/>
        <rFont val="Arial"/>
        <family val="2"/>
      </rPr>
      <t>2</t>
    </r>
  </si>
  <si>
    <t>Arc Flash Boundary</t>
  </si>
  <si>
    <t>mm</t>
  </si>
  <si>
    <t>DO NOT MODIFY THE CELLS ON THIS WORKSHEET</t>
  </si>
  <si>
    <t>Complete the following inputs</t>
  </si>
  <si>
    <t xml:space="preserve">Input string data according to number of parallel battery strings. Strings cells not used can be left blank,'0', and rolled up/down as needed using the '+' / '-' tabs on the far left hand side. </t>
  </si>
  <si>
    <r>
      <t>String 5 Protection Trip Time (t</t>
    </r>
    <r>
      <rPr>
        <vertAlign val="subscript"/>
        <sz val="10"/>
        <rFont val="Arial"/>
        <family val="2"/>
      </rPr>
      <t>5</t>
    </r>
    <r>
      <rPr>
        <sz val="10"/>
        <rFont val="Arial"/>
        <family val="2"/>
      </rPr>
      <t>)</t>
    </r>
  </si>
  <si>
    <t>Calculation Outputs</t>
  </si>
  <si>
    <t>The 'Calc Workings' tab should not be modified</t>
  </si>
  <si>
    <t>General Guidance</t>
  </si>
  <si>
    <t xml:space="preserve">Air gap at the fault location. </t>
  </si>
  <si>
    <t xml:space="preserve">Working distance </t>
  </si>
  <si>
    <t>String 1 - 5</t>
  </si>
  <si>
    <t>String bolted fault current</t>
  </si>
  <si>
    <t>Bolted Fault Current</t>
  </si>
  <si>
    <t>Arc Resistance</t>
  </si>
  <si>
    <t>Arc Fault Current</t>
  </si>
  <si>
    <t>Green shaded cells require input data</t>
  </si>
  <si>
    <t>The fault current contribution in amps for an individual string into a bolted fault location.</t>
  </si>
  <si>
    <t xml:space="preserve">The total fault current in amps from all strings into a bolted fault location. </t>
  </si>
  <si>
    <t>The DC resistance across the arc gap in ohms.</t>
  </si>
  <si>
    <t>The fault current contribution in amps for an individual string into an arcing fault location.</t>
  </si>
  <si>
    <t xml:space="preserve">The total fault current in amps from all strings into an arcing fault location. </t>
  </si>
  <si>
    <r>
      <t>The distance from the fault location where the incident energy is equal to 1.2 cal/cm</t>
    </r>
    <r>
      <rPr>
        <vertAlign val="superscript"/>
        <sz val="10"/>
        <rFont val="Arial"/>
        <family val="2"/>
      </rPr>
      <t>2</t>
    </r>
    <r>
      <rPr>
        <sz val="10"/>
        <rFont val="Arial"/>
        <family val="2"/>
      </rPr>
      <t xml:space="preserve"> </t>
    </r>
  </si>
  <si>
    <t xml:space="preserve">    - String Voltage</t>
  </si>
  <si>
    <t xml:space="preserve">    - Battery Internal Resistance</t>
  </si>
  <si>
    <t xml:space="preserve">    - Cable DC Resistance</t>
  </si>
  <si>
    <t xml:space="preserve">    - Number of Batteries per String</t>
  </si>
  <si>
    <r>
      <t xml:space="preserve">The gap in millimeters between opposite polarity conductors/terminals at the arcing fault location.
</t>
    </r>
    <r>
      <rPr>
        <i/>
        <sz val="10"/>
        <rFont val="Arial"/>
        <family val="2"/>
      </rPr>
      <t>In general, an arc gap of 25mm should be used, unless the actual arc gap is available from the product literature, site data collection or other source of information.</t>
    </r>
  </si>
  <si>
    <t>The total string voltage in volts (the sum of individual series connected battery module voltages)</t>
  </si>
  <si>
    <t>The number of individual batteries modules comprising the string.</t>
  </si>
  <si>
    <t>String Protection Trip Times</t>
  </si>
  <si>
    <r>
      <t xml:space="preserve">Orange shaded cells are calculation outputs. </t>
    </r>
    <r>
      <rPr>
        <b/>
        <sz val="11"/>
        <rFont val="Arial"/>
        <family val="2"/>
      </rPr>
      <t>These cells contain formulas and should not be modified.</t>
    </r>
  </si>
  <si>
    <r>
      <t xml:space="preserve">The distance in millimeters between the fault location and the person exposed to the hazard.
</t>
    </r>
    <r>
      <rPr>
        <i/>
        <sz val="10"/>
        <rFont val="Arial"/>
        <family val="2"/>
      </rPr>
      <t>In general a working distance of 455mm should be used.</t>
    </r>
  </si>
  <si>
    <t>Select the fault location from the drop down list:
- Open Air
- Panel/Enclosure: An Enclosure/Panel without a circuit breaker or isolating switch is defined as a ‘panel/enclosure’
- Switchboard: An Enclosure/Panel with a circuit breaker is defined as a ‘switchboard’.</t>
  </si>
  <si>
    <r>
      <t xml:space="preserve">Individual battery module internal resistance in ohms.
</t>
    </r>
    <r>
      <rPr>
        <i/>
        <sz val="10"/>
        <rFont val="Arial"/>
        <family val="2"/>
      </rPr>
      <t>This value is ideally obtained from the manufacturer's datasheet. Typical values can be used based on the battery type and voltage if specific manufacturer data is unavailable.</t>
    </r>
  </si>
  <si>
    <r>
      <t xml:space="preserve">The DC resistance of the cabling between the battery string terminals and the fault location in ohms. 
</t>
    </r>
    <r>
      <rPr>
        <i/>
        <sz val="10"/>
        <rFont val="Arial"/>
        <family val="2"/>
      </rPr>
      <t>Large and/or short route length cables can be neglected, where the cable resistance is negligible in comparison to the sum of the battery internal resistances across a string.</t>
    </r>
  </si>
  <si>
    <r>
      <t xml:space="preserve">The protection device clearing time in seconds for individual strings.
</t>
    </r>
    <r>
      <rPr>
        <i/>
        <sz val="10"/>
        <rFont val="Arial"/>
        <family val="2"/>
      </rPr>
      <t>This may need to be assessed using the protection device time current curve. The string arc fault current value is shown alongside the string trip time input cells, this information can be used to evaluate the trip time using the time-current curve of the protection device. Where the protection trip time exceeds 2s or there isn't a string protection device present, 2s should be used as the string trip time.</t>
    </r>
  </si>
  <si>
    <r>
      <t>The energy level a person is exposed to in cal/cm</t>
    </r>
    <r>
      <rPr>
        <vertAlign val="superscript"/>
        <sz val="10"/>
        <rFont val="Arial"/>
        <family val="2"/>
      </rPr>
      <t>2</t>
    </r>
    <r>
      <rPr>
        <sz val="10"/>
        <rFont val="Arial"/>
        <family val="2"/>
      </rPr>
      <t xml:space="preserve"> at the defined working distance.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</si>
</sst>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5">
    <font>
      <sz val="10"/>
      <name val="Arial"/>
    </font>
    <font>
      <b/>
      <sz val="9"/>
      <name val="Helvetica"/>
      <family val="2"/>
    </font>
    <font>
      <sz val="6"/>
      <name val="Helvetica"/>
      <family val="2"/>
    </font>
    <font>
      <b/>
      <sz val="10"/>
      <name val="Helvetica"/>
      <family val="2"/>
    </font>
    <font>
      <sz val="10"/>
      <name val="Helvetica"/>
      <family val="2"/>
    </font>
    <font>
      <sz val="8"/>
      <name val="Helvetica"/>
      <family val="2"/>
    </font>
    <font>
      <sz val="9"/>
      <name val="Helvetica"/>
      <family val="2"/>
    </font>
    <font>
      <sz val="16"/>
      <name val="Andale Mono"/>
      <family val="3"/>
    </font>
    <font>
      <b/>
      <sz val="8"/>
      <name val="Helvetica"/>
      <family val="2"/>
    </font>
    <font>
      <b/>
      <sz val="10"/>
      <name val="Arial"/>
      <family val="2"/>
    </font>
    <font>
      <b/>
      <sz val="11"/>
      <name val="Helvetica"/>
      <family val="2"/>
    </font>
    <font>
      <b/>
      <sz val="10"/>
      <name val="Arial"/>
      <family val="2"/>
    </font>
    <font>
      <sz val="10"/>
      <name val="Arial"/>
      <family val="2"/>
    </font>
    <font>
      <vertAlign val="subscript"/>
      <sz val="10"/>
      <name val="Arial"/>
      <family val="2"/>
    </font>
    <font>
      <vertAlign val="superscript"/>
      <sz val="10"/>
      <name val="Arial"/>
      <family val="2"/>
    </font>
    <font>
      <i/>
      <sz val="10"/>
      <name val="Arial"/>
      <family val="2"/>
    </font>
    <font>
      <sz val="8"/>
      <name val="Arial"/>
      <family val="2"/>
    </font>
    <font>
      <sz val="9"/>
      <name val="Arial"/>
      <family val="2"/>
    </font>
    <font>
      <sz val="9"/>
      <name val="Arial"/>
      <family val="2"/>
    </font>
    <font>
      <b/>
      <sz val="12"/>
      <name val="Arial"/>
      <family val="2"/>
    </font>
    <font>
      <b/>
      <vertAlign val="subscript"/>
      <sz val="12"/>
      <name val="Arial"/>
      <family val="2"/>
    </font>
    <font>
      <b/>
      <sz val="11"/>
      <name val="Arial"/>
      <family val="2"/>
    </font>
    <font>
      <b/>
      <sz val="14"/>
      <name val="Arial"/>
      <family val="2"/>
    </font>
    <font>
      <b/>
      <sz val="16"/>
      <name val="Arial"/>
      <family val="2"/>
    </font>
    <font>
      <sz val="11"/>
      <name val="Arial"/>
      <family val="2"/>
    </font>
  </fonts>
  <fills count="7">
    <fill>
      <patternFill patternType="none"/>
    </fill>
    <fill>
      <patternFill patternType="gray125"/>
    </fill>
    <fill>
      <patternFill patternType="solid">
        <fgColor indexed="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D966"/>
        <bgColor indexed="64"/>
      </patternFill>
    </fill>
  </fills>
  <borders count="24">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3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11" fillId="0" borderId="4" xfId="0" applyFont="1" applyBorder="1"/>
    <xf numFmtId="0" fontId="0" fillId="0" borderId="5" xfId="0" quotePrefix="1" applyBorder="1"/>
    <xf numFmtId="0" fontId="12" fillId="0" borderId="4" xfId="0" applyFont="1" applyBorder="1"/>
    <xf numFmtId="0" fontId="12" fillId="0" borderId="5" xfId="0" applyFont="1" applyBorder="1"/>
    <xf numFmtId="0" fontId="12" fillId="0" borderId="0" xfId="0" applyFont="1"/>
    <xf numFmtId="0" fontId="0" fillId="0" borderId="5" xfId="0" applyBorder="1" applyAlignment="1">
      <alignment horizontal="center"/>
    </xf>
    <xf numFmtId="0" fontId="12" fillId="0" borderId="5" xfId="0" quotePrefix="1" applyFont="1" applyBorder="1"/>
    <xf numFmtId="0" fontId="0" fillId="0" borderId="0" xfId="0" applyAlignment="1">
      <alignment horizontal="center"/>
    </xf>
    <xf numFmtId="0" fontId="15" fillId="0" borderId="5" xfId="0" quotePrefix="1" applyFont="1" applyBorder="1"/>
    <xf numFmtId="0" fontId="0" fillId="0" borderId="7" xfId="0" applyBorder="1"/>
    <xf numFmtId="0" fontId="0" fillId="0" borderId="8" xfId="0" applyBorder="1"/>
    <xf numFmtId="0" fontId="0" fillId="0" borderId="9" xfId="0" applyBorder="1"/>
    <xf numFmtId="0" fontId="7" fillId="0" borderId="0" xfId="0" applyFont="1" applyBorder="1" applyAlignment="1"/>
    <xf numFmtId="0" fontId="8" fillId="0" borderId="0" xfId="0" applyFont="1" applyBorder="1" applyAlignment="1"/>
    <xf numFmtId="0" fontId="2" fillId="0" borderId="10" xfId="0" applyFont="1" applyBorder="1" applyAlignment="1">
      <alignment vertical="top"/>
    </xf>
    <xf numFmtId="0" fontId="18" fillId="0" borderId="5" xfId="0" applyFont="1" applyBorder="1"/>
    <xf numFmtId="0" fontId="19" fillId="0" borderId="4" xfId="0" applyFont="1" applyBorder="1"/>
    <xf numFmtId="0" fontId="11" fillId="0" borderId="0" xfId="0" applyFont="1"/>
    <xf numFmtId="0" fontId="4" fillId="0" borderId="0" xfId="0" applyFont="1" applyBorder="1"/>
    <xf numFmtId="0" fontId="9" fillId="0" borderId="0" xfId="0" applyFont="1"/>
    <xf numFmtId="0" fontId="16" fillId="0" borderId="5" xfId="0" applyFont="1" applyBorder="1"/>
    <xf numFmtId="1" fontId="0" fillId="0" borderId="0" xfId="0" applyNumberFormat="1"/>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9" fillId="0" borderId="0" xfId="0" applyFont="1" applyAlignment="1">
      <alignment horizontal="center"/>
    </xf>
    <xf numFmtId="0" fontId="9" fillId="0" borderId="4" xfId="0" applyFont="1" applyBorder="1"/>
    <xf numFmtId="0" fontId="12" fillId="0" borderId="0" xfId="0" quotePrefix="1" applyFont="1"/>
    <xf numFmtId="0" fontId="0" fillId="0" borderId="0" xfId="0" applyAlignment="1">
      <alignment wrapText="1"/>
    </xf>
    <xf numFmtId="0" fontId="22" fillId="0" borderId="0" xfId="0" applyFont="1"/>
    <xf numFmtId="0" fontId="23" fillId="5" borderId="0" xfId="0" applyFont="1" applyFill="1"/>
    <xf numFmtId="0" fontId="0" fillId="5" borderId="0" xfId="0" applyFill="1"/>
    <xf numFmtId="0" fontId="12" fillId="5" borderId="5" xfId="0" quotePrefix="1" applyFont="1" applyFill="1" applyBorder="1" applyAlignment="1">
      <alignment horizontal="left" vertical="center" wrapText="1"/>
    </xf>
    <xf numFmtId="0" fontId="23" fillId="6" borderId="0" xfId="0" applyFont="1" applyFill="1" applyAlignment="1">
      <alignment horizontal="left" vertical="center"/>
    </xf>
    <xf numFmtId="0" fontId="0" fillId="6" borderId="0" xfId="0" applyFill="1" applyAlignment="1">
      <alignment horizontal="left" vertical="center" wrapText="1"/>
    </xf>
    <xf numFmtId="0" fontId="12" fillId="5"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24" fillId="5" borderId="5" xfId="0" quotePrefix="1" applyFont="1" applyFill="1" applyBorder="1" applyAlignment="1">
      <alignment horizontal="left" vertical="center"/>
    </xf>
    <xf numFmtId="0" fontId="24" fillId="5" borderId="5" xfId="0" applyFont="1" applyFill="1" applyBorder="1" applyAlignment="1">
      <alignment horizontal="left" vertical="center"/>
    </xf>
    <xf numFmtId="0" fontId="24" fillId="6" borderId="5" xfId="0" quotePrefix="1" applyFont="1" applyFill="1" applyBorder="1" applyAlignment="1">
      <alignment horizontal="left" vertical="center"/>
    </xf>
    <xf numFmtId="0" fontId="24" fillId="2" borderId="21" xfId="0" applyFont="1" applyFill="1" applyBorder="1" applyAlignment="1">
      <alignment horizontal="left"/>
    </xf>
    <xf numFmtId="0" fontId="24" fillId="2" borderId="23" xfId="0" applyFont="1" applyFill="1" applyBorder="1" applyAlignment="1">
      <alignment horizontal="left"/>
    </xf>
    <xf numFmtId="1" fontId="24" fillId="3" borderId="21" xfId="0" applyNumberFormat="1" applyFont="1" applyFill="1" applyBorder="1" applyAlignment="1">
      <alignment horizontal="left"/>
    </xf>
    <xf numFmtId="1" fontId="24" fillId="3" borderId="23" xfId="0" applyNumberFormat="1" applyFont="1" applyFill="1" applyBorder="1" applyAlignment="1">
      <alignment horizontal="left"/>
    </xf>
    <xf numFmtId="0" fontId="24" fillId="0" borderId="21" xfId="0" applyFont="1" applyBorder="1" applyAlignment="1">
      <alignment horizontal="left"/>
    </xf>
    <xf numFmtId="0" fontId="24" fillId="0" borderId="23" xfId="0" applyFont="1" applyBorder="1" applyAlignment="1">
      <alignment horizontal="left"/>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0" fillId="0" borderId="13" xfId="0" applyFont="1" applyBorder="1" applyAlignment="1">
      <alignment horizontal="left" vertical="center"/>
    </xf>
    <xf numFmtId="0" fontId="10" fillId="0" borderId="10" xfId="0" applyFont="1" applyBorder="1" applyAlignment="1">
      <alignment horizontal="left" vertical="center"/>
    </xf>
    <xf numFmtId="0" fontId="3" fillId="0" borderId="13" xfId="0" applyFont="1" applyBorder="1" applyAlignment="1">
      <alignment vertical="center"/>
    </xf>
    <xf numFmtId="0" fontId="4" fillId="0" borderId="10" xfId="0" applyFont="1" applyBorder="1" applyAlignment="1">
      <alignment vertical="center"/>
    </xf>
    <xf numFmtId="0" fontId="0" fillId="0" borderId="10" xfId="0" applyBorder="1" applyAlignment="1">
      <alignment vertical="center"/>
    </xf>
    <xf numFmtId="0" fontId="3" fillId="0" borderId="10"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vertical="center"/>
    </xf>
    <xf numFmtId="0" fontId="4" fillId="0" borderId="16" xfId="0" applyFont="1" applyBorder="1" applyAlignment="1">
      <alignment vertical="center"/>
    </xf>
    <xf numFmtId="0" fontId="0" fillId="0" borderId="16" xfId="0" applyBorder="1" applyAlignment="1">
      <alignmen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13" xfId="0" applyFont="1" applyBorder="1" applyAlignment="1">
      <alignment vertical="center"/>
    </xf>
    <xf numFmtId="0" fontId="5" fillId="0" borderId="10" xfId="0" applyFont="1" applyBorder="1" applyAlignment="1">
      <alignment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5" fillId="0" borderId="15" xfId="0" applyFont="1" applyBorder="1" applyAlignment="1">
      <alignment vertical="center"/>
    </xf>
    <xf numFmtId="0" fontId="6" fillId="0" borderId="16" xfId="0" applyFont="1" applyBorder="1" applyAlignment="1">
      <alignment horizontal="center" vertical="center"/>
    </xf>
    <xf numFmtId="0" fontId="5" fillId="0" borderId="16" xfId="0" applyFont="1" applyBorder="1" applyAlignment="1">
      <alignment horizontal="center" vertical="center"/>
    </xf>
    <xf numFmtId="0" fontId="4" fillId="0" borderId="16" xfId="0" applyFont="1" applyBorder="1" applyAlignment="1">
      <alignment horizontal="center" vertical="center"/>
    </xf>
    <xf numFmtId="0" fontId="5" fillId="0" borderId="16" xfId="0" applyFont="1" applyBorder="1" applyAlignment="1">
      <alignment vertical="center"/>
    </xf>
    <xf numFmtId="0" fontId="6" fillId="0" borderId="17" xfId="0" applyFont="1" applyBorder="1" applyAlignment="1">
      <alignment horizontal="center" vertical="center"/>
    </xf>
    <xf numFmtId="0" fontId="6" fillId="0" borderId="19" xfId="0" applyFont="1" applyBorder="1" applyAlignment="1">
      <alignment horizontal="left" vertical="top"/>
    </xf>
    <xf numFmtId="0" fontId="6" fillId="0" borderId="20" xfId="0" applyFont="1" applyBorder="1" applyAlignment="1">
      <alignment horizontal="left" vertical="top"/>
    </xf>
    <xf numFmtId="0" fontId="6" fillId="0" borderId="0" xfId="0" applyFont="1" applyBorder="1" applyAlignment="1">
      <alignment horizontal="left" vertical="top"/>
    </xf>
    <xf numFmtId="0" fontId="6" fillId="0" borderId="11" xfId="0" applyFont="1" applyBorder="1" applyAlignment="1">
      <alignment horizontal="left" vertical="top"/>
    </xf>
    <xf numFmtId="0" fontId="5" fillId="0" borderId="18" xfId="0" applyFont="1" applyBorder="1" applyAlignment="1">
      <alignment vertical="top" wrapText="1"/>
    </xf>
    <xf numFmtId="0" fontId="4" fillId="0" borderId="19" xfId="0" applyFont="1" applyBorder="1" applyAlignment="1">
      <alignment vertical="top"/>
    </xf>
    <xf numFmtId="0" fontId="4" fillId="0" borderId="12" xfId="0" applyFont="1" applyBorder="1" applyAlignment="1">
      <alignment vertical="top"/>
    </xf>
    <xf numFmtId="0" fontId="4" fillId="0" borderId="0" xfId="0" applyFont="1" applyBorder="1" applyAlignment="1">
      <alignmen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0" xfId="0" applyFont="1" applyBorder="1" applyAlignment="1">
      <alignment horizontal="left" vertical="top"/>
    </xf>
    <xf numFmtId="0" fontId="4" fillId="0" borderId="11" xfId="0" applyFont="1" applyBorder="1" applyAlignment="1">
      <alignment horizontal="left" vertical="top"/>
    </xf>
    <xf numFmtId="0" fontId="4" fillId="0" borderId="10" xfId="0" applyFont="1" applyBorder="1" applyAlignment="1"/>
    <xf numFmtId="0" fontId="0" fillId="0" borderId="10" xfId="0" applyBorder="1" applyAlignment="1"/>
    <xf numFmtId="0" fontId="1" fillId="0" borderId="10" xfId="0" applyFont="1" applyBorder="1" applyAlignment="1">
      <alignment horizontal="left" vertical="center"/>
    </xf>
    <xf numFmtId="0" fontId="9" fillId="0" borderId="10" xfId="0" applyFont="1" applyBorder="1" applyAlignment="1">
      <alignment horizontal="left" vertical="center"/>
    </xf>
    <xf numFmtId="0" fontId="9" fillId="0" borderId="14" xfId="0" applyFont="1" applyBorder="1" applyAlignment="1">
      <alignment horizontal="left" vertical="center"/>
    </xf>
    <xf numFmtId="14" fontId="6" fillId="0" borderId="10" xfId="0" applyNumberFormat="1" applyFont="1" applyBorder="1" applyAlignment="1">
      <alignment horizontal="left" vertical="center"/>
    </xf>
    <xf numFmtId="0" fontId="0" fillId="0" borderId="10" xfId="0" applyBorder="1" applyAlignment="1">
      <alignment horizontal="left" vertical="center"/>
    </xf>
    <xf numFmtId="0" fontId="0" fillId="0" borderId="14" xfId="0" applyBorder="1" applyAlignment="1">
      <alignment horizontal="left" vertical="center"/>
    </xf>
    <xf numFmtId="0" fontId="0" fillId="0" borderId="19" xfId="0" applyBorder="1" applyAlignment="1">
      <alignment vertical="top" wrapText="1"/>
    </xf>
    <xf numFmtId="0" fontId="0" fillId="0" borderId="12" xfId="0" applyBorder="1" applyAlignment="1">
      <alignment vertical="top" wrapText="1"/>
    </xf>
    <xf numFmtId="0" fontId="0" fillId="0" borderId="0" xfId="0" applyBorder="1" applyAlignment="1">
      <alignment vertical="top" wrapText="1"/>
    </xf>
    <xf numFmtId="0" fontId="1" fillId="0" borderId="19" xfId="0" applyFont="1" applyBorder="1" applyAlignment="1">
      <alignment horizontal="left" vertical="top"/>
    </xf>
    <xf numFmtId="0" fontId="9" fillId="0" borderId="19" xfId="0" applyFont="1" applyBorder="1" applyAlignment="1">
      <alignment horizontal="left" vertical="top"/>
    </xf>
    <xf numFmtId="0" fontId="9" fillId="0" borderId="20" xfId="0" applyFont="1" applyBorder="1" applyAlignment="1">
      <alignment horizontal="left" vertical="top"/>
    </xf>
    <xf numFmtId="0" fontId="9" fillId="0" borderId="0" xfId="0" applyFont="1" applyBorder="1" applyAlignment="1">
      <alignment horizontal="left" vertical="top"/>
    </xf>
    <xf numFmtId="0" fontId="9" fillId="0" borderId="11" xfId="0" applyFont="1" applyBorder="1" applyAlignment="1">
      <alignment horizontal="left" vertical="top"/>
    </xf>
    <xf numFmtId="0" fontId="5" fillId="0" borderId="18" xfId="0" applyFont="1" applyBorder="1" applyAlignment="1">
      <alignment vertical="top"/>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0" fillId="2" borderId="21" xfId="0" applyFill="1" applyBorder="1" applyAlignment="1"/>
    <xf numFmtId="0" fontId="0" fillId="2" borderId="22" xfId="0" applyFill="1" applyBorder="1" applyAlignment="1"/>
    <xf numFmtId="0" fontId="0" fillId="2" borderId="23" xfId="0" applyFill="1" applyBorder="1" applyAlignment="1"/>
    <xf numFmtId="164" fontId="0" fillId="3" borderId="21" xfId="0" applyNumberFormat="1" applyFill="1" applyBorder="1" applyAlignment="1">
      <alignment horizontal="right"/>
    </xf>
    <xf numFmtId="164" fontId="0" fillId="3" borderId="22" xfId="0" applyNumberFormat="1" applyFill="1" applyBorder="1" applyAlignment="1">
      <alignment horizontal="right"/>
    </xf>
    <xf numFmtId="164" fontId="0" fillId="3" borderId="23" xfId="0" applyNumberFormat="1" applyFill="1" applyBorder="1" applyAlignment="1">
      <alignment horizontal="right"/>
    </xf>
    <xf numFmtId="1" fontId="0" fillId="3" borderId="21" xfId="0" applyNumberFormat="1" applyFill="1" applyBorder="1" applyAlignment="1">
      <alignment horizontal="right"/>
    </xf>
    <xf numFmtId="1" fontId="0" fillId="3" borderId="22" xfId="0" applyNumberFormat="1" applyFill="1" applyBorder="1" applyAlignment="1">
      <alignment horizontal="right"/>
    </xf>
    <xf numFmtId="1" fontId="0" fillId="3" borderId="23" xfId="0" applyNumberFormat="1" applyFill="1" applyBorder="1" applyAlignment="1">
      <alignment horizontal="right"/>
    </xf>
    <xf numFmtId="1" fontId="0" fillId="3" borderId="21" xfId="0" applyNumberFormat="1" applyFill="1" applyBorder="1" applyAlignment="1"/>
    <xf numFmtId="1" fontId="0" fillId="3" borderId="22" xfId="0" applyNumberFormat="1" applyFill="1" applyBorder="1" applyAlignment="1"/>
    <xf numFmtId="1" fontId="0" fillId="3" borderId="23" xfId="0" applyNumberFormat="1" applyFill="1" applyBorder="1" applyAlignment="1"/>
    <xf numFmtId="0" fontId="17" fillId="2" borderId="21" xfId="0" applyFont="1" applyFill="1" applyBorder="1" applyAlignment="1">
      <alignment horizontal="right"/>
    </xf>
    <xf numFmtId="0" fontId="17" fillId="2" borderId="22" xfId="0" applyFont="1" applyFill="1" applyBorder="1" applyAlignment="1">
      <alignment horizontal="right"/>
    </xf>
    <xf numFmtId="0" fontId="17" fillId="2" borderId="23" xfId="0" applyFont="1" applyFill="1" applyBorder="1" applyAlignment="1">
      <alignment horizontal="right"/>
    </xf>
    <xf numFmtId="1" fontId="0" fillId="3" borderId="21" xfId="0" applyNumberFormat="1" applyFill="1" applyBorder="1" applyAlignment="1">
      <alignment horizontal="center"/>
    </xf>
    <xf numFmtId="1" fontId="0" fillId="3" borderId="22" xfId="0" applyNumberFormat="1" applyFill="1" applyBorder="1" applyAlignment="1">
      <alignment horizontal="center"/>
    </xf>
    <xf numFmtId="2" fontId="12" fillId="3" borderId="21" xfId="0" quotePrefix="1" applyNumberFormat="1" applyFont="1" applyFill="1" applyBorder="1" applyAlignment="1">
      <alignment horizontal="right"/>
    </xf>
    <xf numFmtId="2" fontId="0" fillId="3" borderId="22" xfId="0" applyNumberFormat="1" applyFill="1" applyBorder="1" applyAlignment="1">
      <alignment horizontal="right"/>
    </xf>
    <xf numFmtId="2" fontId="0" fillId="3" borderId="23" xfId="0" applyNumberFormat="1" applyFill="1" applyBorder="1" applyAlignment="1">
      <alignment horizontal="right"/>
    </xf>
    <xf numFmtId="1" fontId="12" fillId="3" borderId="21" xfId="0" quotePrefix="1" applyNumberFormat="1" applyFont="1" applyFill="1" applyBorder="1" applyAlignment="1">
      <alignment horizontal="right"/>
    </xf>
    <xf numFmtId="0" fontId="19" fillId="4"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123825</xdr:colOff>
      <xdr:row>0</xdr:row>
      <xdr:rowOff>285750</xdr:rowOff>
    </xdr:from>
    <xdr:to>
      <xdr:col>20</xdr:col>
      <xdr:colOff>57150</xdr:colOff>
      <xdr:row>2</xdr:row>
      <xdr:rowOff>161925</xdr:rowOff>
    </xdr:to>
    <xdr:pic>
      <xdr:nvPicPr>
        <xdr:cNvPr id="3211" name="Picture 1">
          <a:extLst>
            <a:ext uri="{FF2B5EF4-FFF2-40B4-BE49-F238E27FC236}">
              <a16:creationId xmlns:a16="http://schemas.microsoft.com/office/drawing/2014/main" id="{CF3AE383-12BC-4E4E-AF09-37E10F4AA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 y="285750"/>
          <a:ext cx="1304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AE911-E5B0-4D9C-A148-229C69CFFB8F}">
  <dimension ref="A1:B23"/>
  <sheetViews>
    <sheetView tabSelected="1" zoomScaleNormal="100" workbookViewId="0">
      <selection activeCell="G8" sqref="G8"/>
    </sheetView>
  </sheetViews>
  <sheetFormatPr defaultRowHeight="12.75"/>
  <cols>
    <col min="1" max="1" width="43.42578125" customWidth="1"/>
    <col min="2" max="2" width="109.7109375" customWidth="1"/>
  </cols>
  <sheetData>
    <row r="1" spans="1:2" ht="18">
      <c r="A1" s="36" t="s">
        <v>87</v>
      </c>
    </row>
    <row r="2" spans="1:2" ht="14.25">
      <c r="A2" s="47" t="s">
        <v>95</v>
      </c>
      <c r="B2" s="48"/>
    </row>
    <row r="3" spans="1:2" ht="15">
      <c r="A3" s="49" t="s">
        <v>110</v>
      </c>
      <c r="B3" s="50"/>
    </row>
    <row r="4" spans="1:2" ht="14.25">
      <c r="A4" s="51" t="s">
        <v>86</v>
      </c>
      <c r="B4" s="52"/>
    </row>
    <row r="5" spans="1:2" ht="20.25">
      <c r="A5" s="37" t="s">
        <v>82</v>
      </c>
      <c r="B5" s="38"/>
    </row>
    <row r="6" spans="1:2" ht="38.25">
      <c r="A6" s="44" t="s">
        <v>88</v>
      </c>
      <c r="B6" s="42" t="s">
        <v>106</v>
      </c>
    </row>
    <row r="7" spans="1:2" ht="25.5">
      <c r="A7" s="44" t="s">
        <v>89</v>
      </c>
      <c r="B7" s="42" t="s">
        <v>111</v>
      </c>
    </row>
    <row r="8" spans="1:2" ht="51">
      <c r="A8" s="44" t="s">
        <v>48</v>
      </c>
      <c r="B8" s="39" t="s">
        <v>112</v>
      </c>
    </row>
    <row r="9" spans="1:2" ht="25.5">
      <c r="A9" s="44" t="s">
        <v>90</v>
      </c>
      <c r="B9" s="42" t="s">
        <v>83</v>
      </c>
    </row>
    <row r="10" spans="1:2" ht="14.25">
      <c r="A10" s="45" t="s">
        <v>102</v>
      </c>
      <c r="B10" s="42" t="s">
        <v>107</v>
      </c>
    </row>
    <row r="11" spans="1:2" ht="38.25">
      <c r="A11" s="45" t="s">
        <v>103</v>
      </c>
      <c r="B11" s="42" t="s">
        <v>113</v>
      </c>
    </row>
    <row r="12" spans="1:2" ht="38.25">
      <c r="A12" s="45" t="s">
        <v>104</v>
      </c>
      <c r="B12" s="42" t="s">
        <v>114</v>
      </c>
    </row>
    <row r="13" spans="1:2" ht="14.25">
      <c r="A13" s="45" t="s">
        <v>105</v>
      </c>
      <c r="B13" s="42" t="s">
        <v>108</v>
      </c>
    </row>
    <row r="14" spans="1:2" ht="63.75">
      <c r="A14" s="45" t="s">
        <v>109</v>
      </c>
      <c r="B14" s="42" t="s">
        <v>115</v>
      </c>
    </row>
    <row r="15" spans="1:2" ht="20.25">
      <c r="A15" s="40" t="s">
        <v>85</v>
      </c>
      <c r="B15" s="41"/>
    </row>
    <row r="16" spans="1:2" ht="14.25">
      <c r="A16" s="46" t="s">
        <v>91</v>
      </c>
      <c r="B16" s="43" t="s">
        <v>96</v>
      </c>
    </row>
    <row r="17" spans="1:2" ht="14.25">
      <c r="A17" s="46" t="s">
        <v>92</v>
      </c>
      <c r="B17" s="43" t="s">
        <v>97</v>
      </c>
    </row>
    <row r="18" spans="1:2" ht="14.25">
      <c r="A18" s="46" t="s">
        <v>93</v>
      </c>
      <c r="B18" s="43" t="s">
        <v>98</v>
      </c>
    </row>
    <row r="19" spans="1:2" ht="14.25">
      <c r="A19" s="46" t="s">
        <v>61</v>
      </c>
      <c r="B19" s="43" t="s">
        <v>99</v>
      </c>
    </row>
    <row r="20" spans="1:2" ht="14.25">
      <c r="A20" s="46" t="s">
        <v>94</v>
      </c>
      <c r="B20" s="43" t="s">
        <v>100</v>
      </c>
    </row>
    <row r="21" spans="1:2" ht="14.25">
      <c r="A21" s="46" t="s">
        <v>77</v>
      </c>
      <c r="B21" s="43" t="s">
        <v>116</v>
      </c>
    </row>
    <row r="22" spans="1:2" ht="14.25">
      <c r="A22" s="46" t="s">
        <v>79</v>
      </c>
      <c r="B22" s="43" t="s">
        <v>101</v>
      </c>
    </row>
    <row r="23" spans="1:2">
      <c r="B23" s="35"/>
    </row>
  </sheetData>
  <mergeCells count="3">
    <mergeCell ref="A2:B2"/>
    <mergeCell ref="A3:B3"/>
    <mergeCell ref="A4:B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7"/>
  <sheetViews>
    <sheetView showGridLines="0" zoomScale="115" zoomScaleNormal="115" zoomScaleSheetLayoutView="100" workbookViewId="0">
      <selection activeCell="AM49" sqref="AM49"/>
    </sheetView>
  </sheetViews>
  <sheetFormatPr defaultColWidth="2.5703125" defaultRowHeight="14.1" customHeight="1" outlineLevelRow="2"/>
  <cols>
    <col min="1" max="36" width="2.5703125" customWidth="1"/>
    <col min="37" max="46" width="9.140625" customWidth="1"/>
  </cols>
  <sheetData>
    <row r="1" spans="1:36" ht="25.5" customHeight="1">
      <c r="A1" s="53" t="s">
        <v>20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4"/>
    </row>
    <row r="2" spans="1:36" ht="23.25" customHeight="1">
      <c r="A2" s="55" t="s">
        <v>17</v>
      </c>
      <c r="B2" s="56"/>
      <c r="C2" s="56"/>
      <c r="D2" s="56"/>
      <c r="E2" s="56"/>
      <c r="F2" s="56"/>
      <c r="G2" s="56"/>
      <c r="H2" s="56"/>
      <c r="I2" s="56"/>
      <c r="J2" s="56"/>
      <c r="K2" s="56"/>
      <c r="L2" s="20"/>
      <c r="M2" s="20"/>
      <c r="N2" s="20"/>
      <c r="O2" s="20"/>
      <c r="P2" s="19"/>
      <c r="Q2" s="19"/>
      <c r="R2" s="19"/>
      <c r="S2" s="19"/>
      <c r="T2" s="19"/>
      <c r="U2" s="25"/>
      <c r="V2" s="59" t="s">
        <v>0</v>
      </c>
      <c r="W2" s="60"/>
      <c r="X2" s="60"/>
      <c r="Y2" s="60"/>
      <c r="Z2" s="61"/>
      <c r="AA2" s="62"/>
      <c r="AB2" s="62"/>
      <c r="AC2" s="62"/>
      <c r="AD2" s="62"/>
      <c r="AE2" s="62"/>
      <c r="AF2" s="62"/>
      <c r="AG2" s="62"/>
      <c r="AH2" s="62"/>
      <c r="AI2" s="62"/>
      <c r="AJ2" s="63"/>
    </row>
    <row r="3" spans="1:36" ht="18" customHeight="1">
      <c r="A3" s="57"/>
      <c r="B3" s="58"/>
      <c r="C3" s="58"/>
      <c r="D3" s="58"/>
      <c r="E3" s="58"/>
      <c r="F3" s="58"/>
      <c r="G3" s="58"/>
      <c r="H3" s="58"/>
      <c r="I3" s="58"/>
      <c r="J3" s="58"/>
      <c r="K3" s="58"/>
      <c r="L3" s="21"/>
      <c r="M3" s="21"/>
      <c r="N3" s="21"/>
      <c r="O3" s="21"/>
      <c r="P3" s="21"/>
      <c r="Q3" s="21"/>
      <c r="R3" s="21"/>
      <c r="S3" s="21"/>
      <c r="T3" s="21"/>
      <c r="U3" s="25"/>
      <c r="V3" s="64" t="s">
        <v>1</v>
      </c>
      <c r="W3" s="65"/>
      <c r="X3" s="65"/>
      <c r="Y3" s="65"/>
      <c r="Z3" s="66"/>
      <c r="AA3" s="67"/>
      <c r="AB3" s="67"/>
      <c r="AC3" s="67"/>
      <c r="AD3" s="67"/>
      <c r="AE3" s="67"/>
      <c r="AF3" s="67"/>
      <c r="AG3" s="67"/>
      <c r="AH3" s="67"/>
      <c r="AI3" s="67"/>
      <c r="AJ3" s="68"/>
    </row>
    <row r="4" spans="1:36" ht="14.1" customHeight="1">
      <c r="A4" s="69" t="s">
        <v>11</v>
      </c>
      <c r="B4" s="70"/>
      <c r="C4" s="70"/>
      <c r="D4" s="70"/>
      <c r="E4" s="73"/>
      <c r="F4" s="73"/>
      <c r="G4" s="73"/>
      <c r="H4" s="73"/>
      <c r="I4" s="73"/>
      <c r="J4" s="73"/>
      <c r="K4" s="73"/>
      <c r="L4" s="73"/>
      <c r="M4" s="73"/>
      <c r="N4" s="73"/>
      <c r="O4" s="73"/>
      <c r="P4" s="73"/>
      <c r="Q4" s="73"/>
      <c r="R4" s="73"/>
      <c r="S4" s="73"/>
      <c r="T4" s="73"/>
      <c r="U4" s="74"/>
      <c r="V4" s="77" t="s">
        <v>2</v>
      </c>
      <c r="W4" s="65"/>
      <c r="X4" s="65"/>
      <c r="Y4" s="65"/>
      <c r="Z4" s="65"/>
      <c r="AA4" s="67"/>
      <c r="AB4" s="67"/>
      <c r="AC4" s="67"/>
      <c r="AD4" s="67"/>
      <c r="AE4" s="67"/>
      <c r="AF4" s="67"/>
      <c r="AG4" s="67"/>
      <c r="AH4" s="67"/>
      <c r="AI4" s="67"/>
      <c r="AJ4" s="68"/>
    </row>
    <row r="5" spans="1:36" ht="14.1" customHeight="1">
      <c r="A5" s="71"/>
      <c r="B5" s="72"/>
      <c r="C5" s="72"/>
      <c r="D5" s="72"/>
      <c r="E5" s="75"/>
      <c r="F5" s="75"/>
      <c r="G5" s="75"/>
      <c r="H5" s="75"/>
      <c r="I5" s="75"/>
      <c r="J5" s="75"/>
      <c r="K5" s="75"/>
      <c r="L5" s="75"/>
      <c r="M5" s="75"/>
      <c r="N5" s="75"/>
      <c r="O5" s="75"/>
      <c r="P5" s="75"/>
      <c r="Q5" s="75"/>
      <c r="R5" s="75"/>
      <c r="S5" s="75"/>
      <c r="T5" s="75"/>
      <c r="U5" s="76"/>
      <c r="V5" s="77" t="s">
        <v>3</v>
      </c>
      <c r="W5" s="65"/>
      <c r="X5" s="65"/>
      <c r="Y5" s="78"/>
      <c r="Z5" s="78"/>
      <c r="AA5" s="78"/>
      <c r="AB5" s="79" t="s">
        <v>4</v>
      </c>
      <c r="AC5" s="80"/>
      <c r="AD5" s="78"/>
      <c r="AE5" s="78"/>
      <c r="AF5" s="78"/>
      <c r="AG5" s="81" t="s">
        <v>5</v>
      </c>
      <c r="AH5" s="81"/>
      <c r="AI5" s="78">
        <v>0</v>
      </c>
      <c r="AJ5" s="82"/>
    </row>
    <row r="6" spans="1:36" ht="15" customHeight="1">
      <c r="A6" s="87" t="s">
        <v>6</v>
      </c>
      <c r="B6" s="103"/>
      <c r="C6" s="103"/>
      <c r="D6" s="103"/>
      <c r="E6" s="106"/>
      <c r="F6" s="107"/>
      <c r="G6" s="107"/>
      <c r="H6" s="107"/>
      <c r="I6" s="107"/>
      <c r="J6" s="107"/>
      <c r="K6" s="107"/>
      <c r="L6" s="108"/>
      <c r="M6" s="111" t="s">
        <v>8</v>
      </c>
      <c r="N6" s="88"/>
      <c r="O6" s="88"/>
      <c r="P6" s="88"/>
      <c r="Q6" s="83"/>
      <c r="R6" s="91"/>
      <c r="S6" s="91"/>
      <c r="T6" s="92"/>
      <c r="U6" s="111" t="s">
        <v>10</v>
      </c>
      <c r="V6" s="88"/>
      <c r="W6" s="88"/>
      <c r="X6" s="88"/>
      <c r="Y6" s="83"/>
      <c r="Z6" s="83"/>
      <c r="AA6" s="83"/>
      <c r="AB6" s="84"/>
      <c r="AC6" s="87" t="s">
        <v>12</v>
      </c>
      <c r="AD6" s="88"/>
      <c r="AE6" s="88"/>
      <c r="AF6" s="88"/>
      <c r="AG6" s="91"/>
      <c r="AH6" s="91"/>
      <c r="AI6" s="91"/>
      <c r="AJ6" s="92"/>
    </row>
    <row r="7" spans="1:36" ht="15" customHeight="1">
      <c r="A7" s="104"/>
      <c r="B7" s="105"/>
      <c r="C7" s="105"/>
      <c r="D7" s="105"/>
      <c r="E7" s="109"/>
      <c r="F7" s="109"/>
      <c r="G7" s="109"/>
      <c r="H7" s="109"/>
      <c r="I7" s="109"/>
      <c r="J7" s="109"/>
      <c r="K7" s="109"/>
      <c r="L7" s="110"/>
      <c r="M7" s="89"/>
      <c r="N7" s="90"/>
      <c r="O7" s="90"/>
      <c r="P7" s="90"/>
      <c r="Q7" s="93"/>
      <c r="R7" s="93"/>
      <c r="S7" s="93"/>
      <c r="T7" s="94"/>
      <c r="U7" s="89"/>
      <c r="V7" s="90"/>
      <c r="W7" s="90"/>
      <c r="X7" s="90"/>
      <c r="Y7" s="85"/>
      <c r="Z7" s="85"/>
      <c r="AA7" s="85"/>
      <c r="AB7" s="86"/>
      <c r="AC7" s="89"/>
      <c r="AD7" s="90"/>
      <c r="AE7" s="90"/>
      <c r="AF7" s="90"/>
      <c r="AG7" s="93"/>
      <c r="AH7" s="93"/>
      <c r="AI7" s="93"/>
      <c r="AJ7" s="94"/>
    </row>
    <row r="8" spans="1:36" ht="14.1" customHeight="1">
      <c r="A8" s="71" t="s">
        <v>7</v>
      </c>
      <c r="B8" s="95"/>
      <c r="C8" s="96"/>
      <c r="D8" s="96"/>
      <c r="E8" s="97"/>
      <c r="F8" s="98"/>
      <c r="G8" s="98"/>
      <c r="H8" s="98"/>
      <c r="I8" s="98"/>
      <c r="J8" s="98"/>
      <c r="K8" s="98"/>
      <c r="L8" s="99"/>
      <c r="M8" s="71" t="s">
        <v>9</v>
      </c>
      <c r="N8" s="60"/>
      <c r="O8" s="60"/>
      <c r="P8" s="61"/>
      <c r="Q8" s="100"/>
      <c r="R8" s="101"/>
      <c r="S8" s="101"/>
      <c r="T8" s="102"/>
      <c r="U8" s="71" t="s">
        <v>9</v>
      </c>
      <c r="V8" s="60"/>
      <c r="W8" s="60"/>
      <c r="X8" s="61"/>
      <c r="Y8" s="100"/>
      <c r="Z8" s="101"/>
      <c r="AA8" s="101"/>
      <c r="AB8" s="102"/>
      <c r="AC8" s="71" t="s">
        <v>9</v>
      </c>
      <c r="AD8" s="60"/>
      <c r="AE8" s="60"/>
      <c r="AF8" s="61"/>
      <c r="AG8" s="100"/>
      <c r="AH8" s="101"/>
      <c r="AI8" s="101"/>
      <c r="AJ8" s="102"/>
    </row>
    <row r="9" spans="1:36" ht="12.75">
      <c r="A9" s="112" t="s">
        <v>15</v>
      </c>
      <c r="B9" s="113"/>
      <c r="C9" s="114" t="str">
        <f ca="1">SUBSTITUTE(LEFT(CELL("filename"),FIND("]",CELL("filename"))-1),"[","")</f>
        <v>C:\Users\willcoc0\AppData\Local\Microsoft\Windows\INetCache\Content.Outlook\0KF66ELP\DS 29 Addendum - DC Arc Flash - Ammerman Calculation Method.xlsx</v>
      </c>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5"/>
    </row>
    <row r="10" spans="1:36" ht="14.25" customHeight="1">
      <c r="A10" s="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3"/>
    </row>
    <row r="11" spans="1:36" ht="14.1" customHeight="1">
      <c r="A11" s="23" t="s">
        <v>21</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6"/>
    </row>
    <row r="12" spans="1:36" ht="14.1" customHeight="1">
      <c r="A12" s="7"/>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6"/>
    </row>
    <row r="13" spans="1:36" ht="14.1" customHeight="1">
      <c r="A13" s="9" t="s">
        <v>27</v>
      </c>
      <c r="B13" s="5"/>
      <c r="C13" s="5"/>
      <c r="D13" s="5"/>
      <c r="E13" s="5"/>
      <c r="F13" s="5"/>
      <c r="G13" s="5"/>
      <c r="H13" s="5"/>
      <c r="I13" s="5"/>
      <c r="J13" s="5"/>
      <c r="K13" s="5"/>
      <c r="L13" s="5"/>
      <c r="M13" s="5"/>
      <c r="N13" s="5"/>
      <c r="O13" s="5"/>
      <c r="P13" s="5"/>
      <c r="Q13" s="5"/>
      <c r="R13" s="116"/>
      <c r="S13" s="117"/>
      <c r="T13" s="117"/>
      <c r="U13" s="117"/>
      <c r="V13" s="118"/>
      <c r="W13" s="5"/>
      <c r="X13" s="5"/>
      <c r="Y13" s="5"/>
      <c r="Z13" s="5"/>
      <c r="AA13" s="5"/>
      <c r="AB13" s="10" t="s">
        <v>37</v>
      </c>
      <c r="AC13" s="5"/>
      <c r="AD13" s="5"/>
      <c r="AE13" s="5"/>
      <c r="AF13" s="5"/>
      <c r="AG13" s="5"/>
      <c r="AH13" s="5"/>
      <c r="AI13" s="5"/>
      <c r="AJ13" s="6"/>
    </row>
    <row r="14" spans="1:36" ht="14.1" customHeight="1">
      <c r="A14" s="9" t="s">
        <v>28</v>
      </c>
      <c r="B14" s="5"/>
      <c r="C14" s="5"/>
      <c r="D14" s="5"/>
      <c r="E14" s="5"/>
      <c r="F14" s="5"/>
      <c r="G14" s="5"/>
      <c r="H14" s="5"/>
      <c r="I14" s="5"/>
      <c r="J14" s="5"/>
      <c r="K14" s="5"/>
      <c r="L14" s="5"/>
      <c r="M14" s="5"/>
      <c r="N14" s="5"/>
      <c r="O14" s="5"/>
      <c r="P14" s="5"/>
      <c r="Q14" s="5"/>
      <c r="R14" s="116"/>
      <c r="S14" s="117"/>
      <c r="T14" s="117"/>
      <c r="U14" s="117"/>
      <c r="V14" s="118"/>
      <c r="W14" s="5"/>
      <c r="X14" s="5"/>
      <c r="Y14" s="5"/>
      <c r="Z14" s="5"/>
      <c r="AA14" s="5"/>
      <c r="AB14" s="10" t="s">
        <v>35</v>
      </c>
      <c r="AC14" s="5"/>
      <c r="AD14" s="5"/>
      <c r="AE14" s="5"/>
      <c r="AF14" s="5"/>
      <c r="AG14" s="5"/>
      <c r="AH14" s="5"/>
      <c r="AI14" s="5"/>
      <c r="AJ14" s="6"/>
    </row>
    <row r="15" spans="1:36" ht="14.1" customHeight="1">
      <c r="A15" s="9" t="s">
        <v>48</v>
      </c>
      <c r="B15" s="5"/>
      <c r="C15" s="5"/>
      <c r="D15" s="5"/>
      <c r="E15" s="5"/>
      <c r="F15" s="5"/>
      <c r="G15" s="5"/>
      <c r="H15" s="5"/>
      <c r="I15" s="5"/>
      <c r="J15" s="5"/>
      <c r="K15" s="5"/>
      <c r="L15" s="5"/>
      <c r="M15" s="5"/>
      <c r="N15" s="5"/>
      <c r="O15" s="5"/>
      <c r="P15" s="5"/>
      <c r="Q15" s="5"/>
      <c r="R15" s="128"/>
      <c r="S15" s="129"/>
      <c r="T15" s="129"/>
      <c r="U15" s="129"/>
      <c r="V15" s="130"/>
      <c r="W15" s="5"/>
      <c r="X15" s="5"/>
      <c r="Y15" s="5"/>
      <c r="Z15" s="5"/>
      <c r="AA15" s="5"/>
      <c r="AB15" s="10"/>
      <c r="AC15" s="5"/>
      <c r="AD15" s="5"/>
      <c r="AE15" s="5"/>
      <c r="AF15" s="5"/>
      <c r="AG15" s="5"/>
      <c r="AH15" s="5"/>
      <c r="AI15" s="5"/>
      <c r="AJ15" s="6"/>
    </row>
    <row r="16" spans="1:36" ht="14.1" customHeight="1">
      <c r="A16" s="7"/>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row>
    <row r="17" spans="1:36" ht="14.1" customHeight="1">
      <c r="A17" s="7" t="s">
        <v>19</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6"/>
    </row>
    <row r="18" spans="1:36" ht="14.1" customHeight="1">
      <c r="A18" s="9" t="s">
        <v>45</v>
      </c>
      <c r="B18" s="5"/>
      <c r="C18" s="5"/>
      <c r="D18" s="5"/>
      <c r="E18" s="5"/>
      <c r="F18" s="5"/>
      <c r="G18" s="5"/>
      <c r="H18" s="5"/>
      <c r="I18" s="5"/>
      <c r="J18" s="5"/>
      <c r="K18" s="5"/>
      <c r="L18" s="5"/>
      <c r="M18" s="5"/>
      <c r="N18" s="5"/>
      <c r="O18" s="5"/>
      <c r="P18" s="5"/>
      <c r="Q18" s="5"/>
      <c r="R18" s="116"/>
      <c r="S18" s="117"/>
      <c r="T18" s="117"/>
      <c r="U18" s="117"/>
      <c r="V18" s="118"/>
      <c r="W18" s="10" t="s">
        <v>13</v>
      </c>
      <c r="X18" s="5"/>
      <c r="Y18" s="5"/>
      <c r="Z18" s="5"/>
      <c r="AA18" s="5"/>
      <c r="AB18" s="22" t="s">
        <v>31</v>
      </c>
      <c r="AC18" s="5"/>
      <c r="AD18" s="5"/>
      <c r="AE18" s="5"/>
      <c r="AF18" s="5"/>
      <c r="AG18" s="5"/>
      <c r="AH18" s="5"/>
      <c r="AI18" s="5"/>
      <c r="AJ18" s="6"/>
    </row>
    <row r="19" spans="1:36" ht="14.1" customHeight="1">
      <c r="A19" s="9" t="s">
        <v>18</v>
      </c>
      <c r="B19" s="5"/>
      <c r="C19" s="5"/>
      <c r="D19" s="5"/>
      <c r="E19" s="5"/>
      <c r="F19" s="5"/>
      <c r="G19" s="5"/>
      <c r="H19" s="8"/>
      <c r="I19" s="5"/>
      <c r="J19" s="5"/>
      <c r="K19" s="5"/>
      <c r="L19" s="5"/>
      <c r="M19" s="5"/>
      <c r="N19" s="5"/>
      <c r="O19" s="5"/>
      <c r="P19" s="5"/>
      <c r="Q19" s="5"/>
      <c r="R19" s="116"/>
      <c r="S19" s="117"/>
      <c r="T19" s="117"/>
      <c r="U19" s="117"/>
      <c r="V19" s="118"/>
      <c r="W19" s="10" t="s">
        <v>29</v>
      </c>
      <c r="X19" s="5"/>
      <c r="Y19" s="5"/>
      <c r="Z19" s="5"/>
      <c r="AA19" s="15"/>
      <c r="AB19" s="22" t="s">
        <v>30</v>
      </c>
      <c r="AC19" s="5"/>
      <c r="AD19" s="5"/>
      <c r="AE19" s="5"/>
      <c r="AF19" s="5"/>
      <c r="AG19" s="5"/>
      <c r="AH19" s="5"/>
      <c r="AI19" s="5"/>
      <c r="AJ19" s="6"/>
    </row>
    <row r="20" spans="1:36" ht="14.1" customHeight="1">
      <c r="A20" s="9" t="s">
        <v>25</v>
      </c>
      <c r="B20" s="5"/>
      <c r="C20" s="5"/>
      <c r="D20" s="5"/>
      <c r="E20" s="5"/>
      <c r="F20" s="5"/>
      <c r="G20" s="5"/>
      <c r="H20" s="8"/>
      <c r="I20" s="5"/>
      <c r="J20" s="5"/>
      <c r="K20" s="5"/>
      <c r="L20" s="5"/>
      <c r="M20" s="5"/>
      <c r="N20" s="5"/>
      <c r="O20" s="5"/>
      <c r="P20" s="5"/>
      <c r="Q20" s="5"/>
      <c r="R20" s="116"/>
      <c r="S20" s="117"/>
      <c r="T20" s="117"/>
      <c r="U20" s="117"/>
      <c r="V20" s="118"/>
      <c r="W20" s="10" t="s">
        <v>29</v>
      </c>
      <c r="X20" s="5"/>
      <c r="Y20" s="5"/>
      <c r="Z20" s="5"/>
      <c r="AA20" s="15"/>
      <c r="AB20" s="22" t="s">
        <v>30</v>
      </c>
      <c r="AC20" s="5"/>
      <c r="AD20" s="5"/>
      <c r="AE20" s="5"/>
      <c r="AF20" s="5"/>
      <c r="AG20" s="5"/>
      <c r="AH20" s="5"/>
      <c r="AI20" s="5"/>
      <c r="AJ20" s="6"/>
    </row>
    <row r="21" spans="1:36" ht="14.1" customHeight="1">
      <c r="A21" s="9" t="s">
        <v>22</v>
      </c>
      <c r="B21" s="5"/>
      <c r="C21" s="5"/>
      <c r="D21" s="5"/>
      <c r="E21" s="5"/>
      <c r="F21" s="5"/>
      <c r="G21" s="5"/>
      <c r="H21" s="5"/>
      <c r="I21" s="5"/>
      <c r="J21" s="5"/>
      <c r="K21" s="5"/>
      <c r="L21" s="5"/>
      <c r="M21" s="5"/>
      <c r="N21" s="5"/>
      <c r="O21" s="5"/>
      <c r="P21" s="5"/>
      <c r="Q21" s="5"/>
      <c r="R21" s="116"/>
      <c r="S21" s="117"/>
      <c r="T21" s="117"/>
      <c r="U21" s="117"/>
      <c r="V21" s="118"/>
      <c r="W21" s="5"/>
      <c r="X21" s="5"/>
      <c r="Y21" s="5"/>
      <c r="Z21" s="5"/>
      <c r="AA21" s="15"/>
      <c r="AB21" s="22" t="s">
        <v>31</v>
      </c>
      <c r="AC21" s="5"/>
      <c r="AD21" s="5"/>
      <c r="AE21" s="5"/>
      <c r="AF21" s="5"/>
      <c r="AG21" s="5"/>
      <c r="AH21" s="5"/>
      <c r="AI21" s="5"/>
      <c r="AJ21" s="6"/>
    </row>
    <row r="22" spans="1:36" ht="14.1" customHeight="1">
      <c r="A22" s="9" t="s">
        <v>46</v>
      </c>
      <c r="B22" s="5"/>
      <c r="C22" s="5"/>
      <c r="D22" s="5"/>
      <c r="E22" s="5"/>
      <c r="F22" s="5"/>
      <c r="G22" s="5"/>
      <c r="H22" s="5"/>
      <c r="I22" s="5"/>
      <c r="J22" s="5"/>
      <c r="K22" s="5"/>
      <c r="L22" s="5"/>
      <c r="M22" s="5"/>
      <c r="N22" s="5"/>
      <c r="O22" s="5"/>
      <c r="P22" s="5"/>
      <c r="Q22" s="5"/>
      <c r="R22" s="122" t="str">
        <f>IF(((R19*R21)+R20)=0, "-",R18/((R19*R21)+R20))</f>
        <v>-</v>
      </c>
      <c r="S22" s="123"/>
      <c r="T22" s="123"/>
      <c r="U22" s="123"/>
      <c r="V22" s="124"/>
      <c r="W22" s="10" t="s">
        <v>40</v>
      </c>
      <c r="X22" s="5"/>
      <c r="Y22" s="5"/>
      <c r="Z22" s="5"/>
      <c r="AA22" s="15"/>
      <c r="AB22" s="22"/>
      <c r="AC22" s="5"/>
      <c r="AD22" s="5"/>
      <c r="AE22" s="5"/>
      <c r="AF22" s="5"/>
      <c r="AG22" s="5"/>
      <c r="AH22" s="5"/>
      <c r="AI22" s="5"/>
      <c r="AJ22" s="6"/>
    </row>
    <row r="23" spans="1:36" ht="14.1" customHeight="1">
      <c r="A23" s="7" t="s">
        <v>32</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6"/>
    </row>
    <row r="24" spans="1:36" ht="14.1" hidden="1" customHeight="1" outlineLevel="1">
      <c r="A24" s="9" t="s">
        <v>24</v>
      </c>
      <c r="B24" s="5"/>
      <c r="C24" s="5"/>
      <c r="D24" s="5"/>
      <c r="E24" s="5"/>
      <c r="F24" s="5"/>
      <c r="G24" s="5"/>
      <c r="H24" s="5"/>
      <c r="I24" s="5"/>
      <c r="J24" s="5"/>
      <c r="K24" s="5"/>
      <c r="L24" s="5"/>
      <c r="M24" s="5"/>
      <c r="N24" s="5"/>
      <c r="O24" s="5"/>
      <c r="P24" s="5"/>
      <c r="Q24" s="5"/>
      <c r="R24" s="116"/>
      <c r="S24" s="117"/>
      <c r="T24" s="117"/>
      <c r="U24" s="117"/>
      <c r="V24" s="118"/>
      <c r="W24" s="10" t="s">
        <v>13</v>
      </c>
      <c r="X24" s="5"/>
      <c r="Y24" s="5"/>
      <c r="Z24" s="5"/>
      <c r="AA24" s="5"/>
      <c r="AB24" s="22" t="s">
        <v>30</v>
      </c>
      <c r="AC24" s="5"/>
      <c r="AD24" s="5"/>
      <c r="AE24" s="5"/>
      <c r="AF24" s="5"/>
      <c r="AG24" s="5"/>
      <c r="AH24" s="5"/>
      <c r="AI24" s="5"/>
      <c r="AJ24" s="6"/>
    </row>
    <row r="25" spans="1:36" ht="14.1" hidden="1" customHeight="1" outlineLevel="1">
      <c r="A25" s="9" t="s">
        <v>23</v>
      </c>
      <c r="B25" s="5"/>
      <c r="C25" s="5"/>
      <c r="D25" s="5"/>
      <c r="E25" s="5"/>
      <c r="F25" s="5"/>
      <c r="G25" s="5"/>
      <c r="H25" s="8"/>
      <c r="I25" s="5"/>
      <c r="J25" s="5"/>
      <c r="K25" s="5"/>
      <c r="L25" s="5"/>
      <c r="M25" s="5"/>
      <c r="N25" s="5"/>
      <c r="O25" s="5"/>
      <c r="P25" s="5"/>
      <c r="Q25" s="5"/>
      <c r="R25" s="116"/>
      <c r="S25" s="117"/>
      <c r="T25" s="117"/>
      <c r="U25" s="117"/>
      <c r="V25" s="118"/>
      <c r="W25" s="10" t="s">
        <v>29</v>
      </c>
      <c r="X25" s="5"/>
      <c r="Y25" s="5"/>
      <c r="Z25" s="5"/>
      <c r="AA25" s="15"/>
      <c r="AB25" s="22" t="s">
        <v>30</v>
      </c>
      <c r="AC25" s="5"/>
      <c r="AD25" s="5"/>
      <c r="AE25" s="5"/>
      <c r="AF25" s="5"/>
      <c r="AG25" s="5"/>
      <c r="AH25" s="5"/>
      <c r="AI25" s="5"/>
      <c r="AJ25" s="6"/>
    </row>
    <row r="26" spans="1:36" ht="14.1" hidden="1" customHeight="1" outlineLevel="1">
      <c r="A26" s="9" t="s">
        <v>26</v>
      </c>
      <c r="B26" s="5"/>
      <c r="C26" s="5"/>
      <c r="D26" s="5"/>
      <c r="E26" s="5"/>
      <c r="F26" s="5"/>
      <c r="G26" s="5"/>
      <c r="H26" s="8"/>
      <c r="I26" s="5"/>
      <c r="J26" s="5"/>
      <c r="K26" s="5"/>
      <c r="L26" s="5"/>
      <c r="M26" s="5"/>
      <c r="N26" s="5"/>
      <c r="O26" s="5"/>
      <c r="P26" s="5"/>
      <c r="Q26" s="5"/>
      <c r="R26" s="116"/>
      <c r="S26" s="117"/>
      <c r="T26" s="117"/>
      <c r="U26" s="117"/>
      <c r="V26" s="118"/>
      <c r="W26" s="10" t="s">
        <v>29</v>
      </c>
      <c r="X26" s="5"/>
      <c r="Y26" s="5"/>
      <c r="Z26" s="5"/>
      <c r="AA26" s="15"/>
      <c r="AB26" s="22" t="s">
        <v>30</v>
      </c>
      <c r="AC26" s="5"/>
      <c r="AD26" s="5"/>
      <c r="AE26" s="5"/>
      <c r="AF26" s="5"/>
      <c r="AG26" s="5"/>
      <c r="AH26" s="5"/>
      <c r="AI26" s="5"/>
      <c r="AJ26" s="6"/>
    </row>
    <row r="27" spans="1:36" ht="14.1" hidden="1" customHeight="1" outlineLevel="1">
      <c r="A27" s="9" t="s">
        <v>22</v>
      </c>
      <c r="B27" s="5"/>
      <c r="C27" s="5"/>
      <c r="D27" s="5"/>
      <c r="E27" s="5"/>
      <c r="F27" s="5"/>
      <c r="G27" s="5"/>
      <c r="H27" s="5"/>
      <c r="I27" s="5"/>
      <c r="J27" s="5"/>
      <c r="K27" s="5"/>
      <c r="L27" s="5"/>
      <c r="M27" s="5"/>
      <c r="N27" s="5"/>
      <c r="O27" s="5"/>
      <c r="P27" s="5"/>
      <c r="Q27" s="5"/>
      <c r="R27" s="116"/>
      <c r="S27" s="117"/>
      <c r="T27" s="117"/>
      <c r="U27" s="117"/>
      <c r="V27" s="118"/>
      <c r="W27" s="5"/>
      <c r="X27" s="5"/>
      <c r="Y27" s="5"/>
      <c r="Z27" s="5"/>
      <c r="AA27" s="15"/>
      <c r="AB27" s="22" t="s">
        <v>31</v>
      </c>
      <c r="AC27" s="5"/>
      <c r="AD27" s="5"/>
      <c r="AE27" s="5"/>
      <c r="AF27" s="5"/>
      <c r="AG27" s="5"/>
      <c r="AH27" s="5"/>
      <c r="AI27" s="5"/>
      <c r="AJ27" s="6"/>
    </row>
    <row r="28" spans="1:36" ht="14.1" hidden="1" customHeight="1" outlineLevel="1">
      <c r="A28" s="9" t="s">
        <v>46</v>
      </c>
      <c r="B28" s="5"/>
      <c r="C28" s="5"/>
      <c r="D28" s="5"/>
      <c r="E28" s="5"/>
      <c r="F28" s="5"/>
      <c r="G28" s="5"/>
      <c r="H28" s="5"/>
      <c r="I28" s="5"/>
      <c r="J28" s="5"/>
      <c r="K28" s="5"/>
      <c r="L28" s="5"/>
      <c r="M28" s="5"/>
      <c r="N28" s="5"/>
      <c r="O28" s="5"/>
      <c r="P28" s="5"/>
      <c r="Q28" s="5"/>
      <c r="R28" s="122" t="str">
        <f>IF(((R25*R27)+R26)=0, "-",R24/((R25*R27)+R26))</f>
        <v>-</v>
      </c>
      <c r="S28" s="123"/>
      <c r="T28" s="123"/>
      <c r="U28" s="123"/>
      <c r="V28" s="124"/>
      <c r="W28" s="10" t="s">
        <v>40</v>
      </c>
      <c r="X28" s="5"/>
      <c r="Y28" s="5"/>
      <c r="Z28" s="5"/>
      <c r="AA28" s="15"/>
      <c r="AB28" s="22"/>
      <c r="AC28" s="5"/>
      <c r="AD28" s="5"/>
      <c r="AE28" s="5"/>
      <c r="AF28" s="5"/>
      <c r="AG28" s="5"/>
      <c r="AH28" s="5"/>
      <c r="AI28" s="5"/>
      <c r="AJ28" s="6"/>
    </row>
    <row r="29" spans="1:36" ht="14.1" customHeight="1" collapsed="1">
      <c r="A29" s="7" t="s">
        <v>33</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6"/>
    </row>
    <row r="30" spans="1:36" ht="14.1" hidden="1" customHeight="1" outlineLevel="1">
      <c r="A30" s="9" t="s">
        <v>24</v>
      </c>
      <c r="B30" s="5"/>
      <c r="C30" s="5"/>
      <c r="D30" s="5"/>
      <c r="E30" s="5"/>
      <c r="F30" s="5"/>
      <c r="G30" s="5"/>
      <c r="H30" s="5"/>
      <c r="I30" s="5"/>
      <c r="J30" s="5"/>
      <c r="K30" s="5"/>
      <c r="L30" s="5"/>
      <c r="M30" s="5"/>
      <c r="N30" s="5"/>
      <c r="O30" s="5"/>
      <c r="P30" s="5"/>
      <c r="Q30" s="5"/>
      <c r="R30" s="116"/>
      <c r="S30" s="117"/>
      <c r="T30" s="117"/>
      <c r="U30" s="117"/>
      <c r="V30" s="118"/>
      <c r="W30" s="10" t="s">
        <v>13</v>
      </c>
      <c r="X30" s="5"/>
      <c r="Y30" s="5"/>
      <c r="Z30" s="5"/>
      <c r="AA30" s="5"/>
      <c r="AB30" s="22" t="s">
        <v>30</v>
      </c>
      <c r="AC30" s="5"/>
      <c r="AD30" s="5"/>
      <c r="AE30" s="5"/>
      <c r="AF30" s="5"/>
      <c r="AG30" s="5"/>
      <c r="AH30" s="5"/>
      <c r="AI30" s="5"/>
      <c r="AJ30" s="6"/>
    </row>
    <row r="31" spans="1:36" ht="14.1" hidden="1" customHeight="1" outlineLevel="1">
      <c r="A31" s="9" t="s">
        <v>23</v>
      </c>
      <c r="B31" s="5"/>
      <c r="C31" s="5"/>
      <c r="D31" s="5"/>
      <c r="E31" s="5"/>
      <c r="F31" s="5"/>
      <c r="G31" s="5"/>
      <c r="H31" s="8"/>
      <c r="I31" s="5"/>
      <c r="J31" s="5"/>
      <c r="K31" s="5"/>
      <c r="L31" s="5"/>
      <c r="M31" s="5"/>
      <c r="N31" s="5"/>
      <c r="O31" s="5"/>
      <c r="P31" s="5"/>
      <c r="Q31" s="5"/>
      <c r="R31" s="116"/>
      <c r="S31" s="117"/>
      <c r="T31" s="117"/>
      <c r="U31" s="117"/>
      <c r="V31" s="118"/>
      <c r="W31" s="10" t="s">
        <v>29</v>
      </c>
      <c r="X31" s="5"/>
      <c r="Y31" s="5"/>
      <c r="Z31" s="5"/>
      <c r="AA31" s="15"/>
      <c r="AB31" s="22" t="s">
        <v>30</v>
      </c>
      <c r="AC31" s="5"/>
      <c r="AD31" s="5"/>
      <c r="AE31" s="5"/>
      <c r="AF31" s="5"/>
      <c r="AG31" s="5"/>
      <c r="AH31" s="5"/>
      <c r="AI31" s="5"/>
      <c r="AJ31" s="6"/>
    </row>
    <row r="32" spans="1:36" ht="14.1" hidden="1" customHeight="1" outlineLevel="1">
      <c r="A32" s="9" t="s">
        <v>26</v>
      </c>
      <c r="B32" s="5"/>
      <c r="C32" s="5"/>
      <c r="D32" s="5"/>
      <c r="E32" s="5"/>
      <c r="F32" s="5"/>
      <c r="G32" s="5"/>
      <c r="H32" s="8"/>
      <c r="I32" s="5"/>
      <c r="J32" s="5"/>
      <c r="K32" s="5"/>
      <c r="L32" s="5"/>
      <c r="M32" s="5"/>
      <c r="N32" s="5"/>
      <c r="O32" s="5"/>
      <c r="P32" s="5"/>
      <c r="Q32" s="5"/>
      <c r="R32" s="116"/>
      <c r="S32" s="117"/>
      <c r="T32" s="117"/>
      <c r="U32" s="117"/>
      <c r="V32" s="118"/>
      <c r="W32" s="10" t="s">
        <v>29</v>
      </c>
      <c r="X32" s="5"/>
      <c r="Y32" s="5"/>
      <c r="Z32" s="5"/>
      <c r="AA32" s="15"/>
      <c r="AB32" s="22" t="s">
        <v>30</v>
      </c>
      <c r="AC32" s="5"/>
      <c r="AD32" s="5"/>
      <c r="AE32" s="5"/>
      <c r="AF32" s="5"/>
      <c r="AG32" s="5"/>
      <c r="AH32" s="5"/>
      <c r="AI32" s="5"/>
      <c r="AJ32" s="6"/>
    </row>
    <row r="33" spans="1:36" ht="14.1" hidden="1" customHeight="1" outlineLevel="1">
      <c r="A33" s="9" t="s">
        <v>22</v>
      </c>
      <c r="B33" s="5"/>
      <c r="C33" s="5"/>
      <c r="D33" s="5"/>
      <c r="E33" s="5"/>
      <c r="F33" s="5"/>
      <c r="G33" s="5"/>
      <c r="H33" s="5"/>
      <c r="I33" s="5"/>
      <c r="J33" s="5"/>
      <c r="K33" s="5"/>
      <c r="L33" s="5"/>
      <c r="M33" s="5"/>
      <c r="N33" s="5"/>
      <c r="O33" s="5"/>
      <c r="P33" s="5"/>
      <c r="Q33" s="5"/>
      <c r="R33" s="116"/>
      <c r="S33" s="117"/>
      <c r="T33" s="117"/>
      <c r="U33" s="117"/>
      <c r="V33" s="118"/>
      <c r="W33" s="5"/>
      <c r="X33" s="5"/>
      <c r="Y33" s="5"/>
      <c r="Z33" s="5"/>
      <c r="AA33" s="15"/>
      <c r="AB33" s="22" t="s">
        <v>31</v>
      </c>
      <c r="AC33" s="5"/>
      <c r="AD33" s="5"/>
      <c r="AE33" s="5"/>
      <c r="AF33" s="5"/>
      <c r="AG33" s="5"/>
      <c r="AH33" s="5"/>
      <c r="AI33" s="5"/>
      <c r="AJ33" s="6"/>
    </row>
    <row r="34" spans="1:36" ht="14.1" hidden="1" customHeight="1" outlineLevel="1">
      <c r="A34" s="9" t="s">
        <v>46</v>
      </c>
      <c r="B34" s="5"/>
      <c r="C34" s="5"/>
      <c r="D34" s="5"/>
      <c r="E34" s="5"/>
      <c r="F34" s="5"/>
      <c r="G34" s="5"/>
      <c r="H34" s="5"/>
      <c r="I34" s="5"/>
      <c r="J34" s="5"/>
      <c r="K34" s="5"/>
      <c r="L34" s="5"/>
      <c r="M34" s="5"/>
      <c r="N34" s="5"/>
      <c r="O34" s="5"/>
      <c r="P34" s="5"/>
      <c r="Q34" s="5"/>
      <c r="R34" s="122" t="str">
        <f>IF(((R31*R33)+R32)=0, "-",R30/((R31*R33)+R32))</f>
        <v>-</v>
      </c>
      <c r="S34" s="123"/>
      <c r="T34" s="123"/>
      <c r="U34" s="123"/>
      <c r="V34" s="124"/>
      <c r="W34" s="10" t="s">
        <v>40</v>
      </c>
      <c r="X34" s="5"/>
      <c r="Y34" s="5"/>
      <c r="Z34" s="5"/>
      <c r="AA34" s="15"/>
      <c r="AB34" s="22"/>
      <c r="AC34" s="5"/>
      <c r="AD34" s="5"/>
      <c r="AE34" s="5"/>
      <c r="AF34" s="5"/>
      <c r="AG34" s="5"/>
      <c r="AH34" s="5"/>
      <c r="AI34" s="5"/>
      <c r="AJ34" s="6"/>
    </row>
    <row r="35" spans="1:36" ht="14.1" customHeight="1" collapsed="1">
      <c r="A35" s="7" t="s">
        <v>34</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6"/>
    </row>
    <row r="36" spans="1:36" ht="14.1" hidden="1" customHeight="1" outlineLevel="2">
      <c r="A36" s="9" t="s">
        <v>24</v>
      </c>
      <c r="B36" s="5"/>
      <c r="C36" s="5"/>
      <c r="D36" s="5"/>
      <c r="E36" s="5"/>
      <c r="F36" s="5"/>
      <c r="G36" s="5"/>
      <c r="H36" s="5"/>
      <c r="I36" s="5"/>
      <c r="J36" s="5"/>
      <c r="K36" s="5"/>
      <c r="L36" s="5"/>
      <c r="M36" s="5"/>
      <c r="N36" s="5"/>
      <c r="O36" s="5"/>
      <c r="P36" s="5"/>
      <c r="Q36" s="5"/>
      <c r="R36" s="116"/>
      <c r="S36" s="117"/>
      <c r="T36" s="117"/>
      <c r="U36" s="117"/>
      <c r="V36" s="118"/>
      <c r="W36" s="10" t="s">
        <v>13</v>
      </c>
      <c r="X36" s="5"/>
      <c r="Y36" s="5"/>
      <c r="Z36" s="5"/>
      <c r="AA36" s="5"/>
      <c r="AB36" s="22" t="s">
        <v>30</v>
      </c>
      <c r="AC36" s="5"/>
      <c r="AD36" s="5"/>
      <c r="AE36" s="5"/>
      <c r="AF36" s="5"/>
      <c r="AG36" s="5"/>
      <c r="AH36" s="5"/>
      <c r="AI36" s="5"/>
      <c r="AJ36" s="6"/>
    </row>
    <row r="37" spans="1:36" ht="14.1" hidden="1" customHeight="1" outlineLevel="2">
      <c r="A37" s="9" t="s">
        <v>23</v>
      </c>
      <c r="B37" s="5"/>
      <c r="C37" s="5"/>
      <c r="D37" s="5"/>
      <c r="E37" s="5"/>
      <c r="F37" s="5"/>
      <c r="G37" s="5"/>
      <c r="H37" s="8"/>
      <c r="I37" s="5"/>
      <c r="J37" s="5"/>
      <c r="K37" s="5"/>
      <c r="L37" s="5"/>
      <c r="M37" s="5"/>
      <c r="N37" s="5"/>
      <c r="O37" s="5"/>
      <c r="P37" s="5"/>
      <c r="Q37" s="5"/>
      <c r="R37" s="116"/>
      <c r="S37" s="117"/>
      <c r="T37" s="117"/>
      <c r="U37" s="117"/>
      <c r="V37" s="118"/>
      <c r="W37" s="10" t="s">
        <v>29</v>
      </c>
      <c r="X37" s="5"/>
      <c r="Y37" s="5"/>
      <c r="Z37" s="5"/>
      <c r="AA37" s="15"/>
      <c r="AB37" s="22" t="s">
        <v>30</v>
      </c>
      <c r="AC37" s="5"/>
      <c r="AD37" s="5"/>
      <c r="AE37" s="5"/>
      <c r="AF37" s="5"/>
      <c r="AG37" s="5"/>
      <c r="AH37" s="5"/>
      <c r="AI37" s="5"/>
      <c r="AJ37" s="6"/>
    </row>
    <row r="38" spans="1:36" ht="14.1" hidden="1" customHeight="1" outlineLevel="2">
      <c r="A38" s="9" t="s">
        <v>26</v>
      </c>
      <c r="B38" s="5"/>
      <c r="C38" s="5"/>
      <c r="D38" s="5"/>
      <c r="E38" s="5"/>
      <c r="F38" s="5"/>
      <c r="G38" s="5"/>
      <c r="H38" s="8"/>
      <c r="I38" s="5"/>
      <c r="J38" s="5"/>
      <c r="K38" s="5"/>
      <c r="L38" s="5"/>
      <c r="M38" s="5"/>
      <c r="N38" s="5"/>
      <c r="O38" s="5"/>
      <c r="P38" s="5"/>
      <c r="Q38" s="5"/>
      <c r="R38" s="116"/>
      <c r="S38" s="117"/>
      <c r="T38" s="117"/>
      <c r="U38" s="117"/>
      <c r="V38" s="118"/>
      <c r="W38" s="10" t="s">
        <v>29</v>
      </c>
      <c r="X38" s="5"/>
      <c r="Y38" s="5"/>
      <c r="Z38" s="5"/>
      <c r="AA38" s="15"/>
      <c r="AB38" s="22" t="s">
        <v>30</v>
      </c>
      <c r="AC38" s="5"/>
      <c r="AD38" s="5"/>
      <c r="AE38" s="5"/>
      <c r="AF38" s="5"/>
      <c r="AG38" s="5"/>
      <c r="AH38" s="5"/>
      <c r="AI38" s="5"/>
      <c r="AJ38" s="6"/>
    </row>
    <row r="39" spans="1:36" ht="14.1" hidden="1" customHeight="1" outlineLevel="2">
      <c r="A39" s="9" t="s">
        <v>22</v>
      </c>
      <c r="B39" s="5"/>
      <c r="C39" s="5"/>
      <c r="D39" s="5"/>
      <c r="E39" s="5"/>
      <c r="F39" s="5"/>
      <c r="G39" s="5"/>
      <c r="H39" s="5"/>
      <c r="I39" s="5"/>
      <c r="J39" s="5"/>
      <c r="K39" s="5"/>
      <c r="L39" s="5"/>
      <c r="M39" s="5"/>
      <c r="N39" s="5"/>
      <c r="O39" s="5"/>
      <c r="P39" s="5"/>
      <c r="Q39" s="5"/>
      <c r="R39" s="116"/>
      <c r="S39" s="117"/>
      <c r="T39" s="117"/>
      <c r="U39" s="117"/>
      <c r="V39" s="118"/>
      <c r="W39" s="5"/>
      <c r="X39" s="5"/>
      <c r="Y39" s="5"/>
      <c r="Z39" s="5"/>
      <c r="AA39" s="15"/>
      <c r="AB39" s="22" t="s">
        <v>31</v>
      </c>
      <c r="AC39" s="5"/>
      <c r="AD39" s="5"/>
      <c r="AE39" s="5"/>
      <c r="AF39" s="5"/>
      <c r="AG39" s="5"/>
      <c r="AH39" s="5"/>
      <c r="AI39" s="5"/>
      <c r="AJ39" s="6"/>
    </row>
    <row r="40" spans="1:36" ht="14.1" hidden="1" customHeight="1" outlineLevel="2">
      <c r="A40" s="9" t="s">
        <v>46</v>
      </c>
      <c r="B40" s="5"/>
      <c r="C40" s="5"/>
      <c r="D40" s="5"/>
      <c r="E40" s="5"/>
      <c r="F40" s="5"/>
      <c r="G40" s="5"/>
      <c r="H40" s="5"/>
      <c r="I40" s="5"/>
      <c r="J40" s="5"/>
      <c r="K40" s="5"/>
      <c r="L40" s="5"/>
      <c r="M40" s="5"/>
      <c r="N40" s="5"/>
      <c r="O40" s="5"/>
      <c r="P40" s="5"/>
      <c r="Q40" s="5"/>
      <c r="R40" s="122" t="str">
        <f>IF(((R37*R39)+R38)=0, "-",R36/((R37*R39)+R38))</f>
        <v>-</v>
      </c>
      <c r="S40" s="123"/>
      <c r="T40" s="123"/>
      <c r="U40" s="123"/>
      <c r="V40" s="124"/>
      <c r="W40" s="10" t="s">
        <v>40</v>
      </c>
      <c r="X40" s="5"/>
      <c r="Y40" s="5"/>
      <c r="Z40" s="5"/>
      <c r="AA40" s="15"/>
      <c r="AB40" s="22"/>
      <c r="AC40" s="5"/>
      <c r="AD40" s="5"/>
      <c r="AE40" s="5"/>
      <c r="AF40" s="5"/>
      <c r="AG40" s="5"/>
      <c r="AH40" s="5"/>
      <c r="AI40" s="5"/>
      <c r="AJ40" s="6"/>
    </row>
    <row r="41" spans="1:36" ht="14.1" customHeight="1" collapsed="1">
      <c r="A41" s="33" t="s">
        <v>74</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6"/>
    </row>
    <row r="42" spans="1:36" ht="14.1" hidden="1" customHeight="1" outlineLevel="1">
      <c r="A42" s="9" t="s">
        <v>24</v>
      </c>
      <c r="B42" s="5"/>
      <c r="C42" s="5"/>
      <c r="D42" s="5"/>
      <c r="E42" s="5"/>
      <c r="F42" s="5"/>
      <c r="G42" s="5"/>
      <c r="H42" s="5"/>
      <c r="I42" s="5"/>
      <c r="J42" s="5"/>
      <c r="K42" s="5"/>
      <c r="L42" s="5"/>
      <c r="M42" s="5"/>
      <c r="N42" s="5"/>
      <c r="O42" s="5"/>
      <c r="P42" s="5"/>
      <c r="Q42" s="5"/>
      <c r="R42" s="116"/>
      <c r="S42" s="117"/>
      <c r="T42" s="117"/>
      <c r="U42" s="117"/>
      <c r="V42" s="118"/>
      <c r="W42" s="10" t="s">
        <v>13</v>
      </c>
      <c r="X42" s="5"/>
      <c r="Y42" s="5"/>
      <c r="Z42" s="5"/>
      <c r="AA42" s="5"/>
      <c r="AB42" s="22" t="s">
        <v>30</v>
      </c>
      <c r="AC42" s="5"/>
      <c r="AD42" s="5"/>
      <c r="AE42" s="5"/>
      <c r="AF42" s="5"/>
      <c r="AG42" s="5"/>
      <c r="AH42" s="5"/>
      <c r="AI42" s="5"/>
      <c r="AJ42" s="6"/>
    </row>
    <row r="43" spans="1:36" ht="13.5" hidden="1" customHeight="1" outlineLevel="1">
      <c r="A43" s="9" t="s">
        <v>23</v>
      </c>
      <c r="B43" s="5"/>
      <c r="C43" s="5"/>
      <c r="D43" s="5"/>
      <c r="E43" s="5"/>
      <c r="F43" s="5"/>
      <c r="G43" s="5"/>
      <c r="H43" s="8"/>
      <c r="I43" s="5"/>
      <c r="J43" s="5"/>
      <c r="K43" s="5"/>
      <c r="L43" s="5"/>
      <c r="M43" s="5"/>
      <c r="N43" s="5"/>
      <c r="O43" s="5"/>
      <c r="P43" s="5"/>
      <c r="Q43" s="5"/>
      <c r="R43" s="116"/>
      <c r="S43" s="117"/>
      <c r="T43" s="117"/>
      <c r="U43" s="117"/>
      <c r="V43" s="118"/>
      <c r="W43" s="10" t="s">
        <v>29</v>
      </c>
      <c r="X43" s="5"/>
      <c r="Y43" s="5"/>
      <c r="Z43" s="5"/>
      <c r="AA43" s="15"/>
      <c r="AB43" s="22" t="s">
        <v>30</v>
      </c>
      <c r="AC43" s="5"/>
      <c r="AD43" s="5"/>
      <c r="AE43" s="5"/>
      <c r="AF43" s="5"/>
      <c r="AG43" s="5"/>
      <c r="AH43" s="5"/>
      <c r="AI43" s="5"/>
      <c r="AJ43" s="6"/>
    </row>
    <row r="44" spans="1:36" ht="14.1" hidden="1" customHeight="1" outlineLevel="1">
      <c r="A44" s="9" t="s">
        <v>26</v>
      </c>
      <c r="B44" s="5"/>
      <c r="C44" s="5"/>
      <c r="D44" s="5"/>
      <c r="E44" s="5"/>
      <c r="F44" s="5"/>
      <c r="G44" s="5"/>
      <c r="H44" s="8"/>
      <c r="I44" s="5"/>
      <c r="J44" s="5"/>
      <c r="K44" s="5"/>
      <c r="L44" s="5"/>
      <c r="M44" s="5"/>
      <c r="N44" s="5"/>
      <c r="O44" s="5"/>
      <c r="P44" s="5"/>
      <c r="Q44" s="5"/>
      <c r="R44" s="116"/>
      <c r="S44" s="117"/>
      <c r="T44" s="117"/>
      <c r="U44" s="117"/>
      <c r="V44" s="118"/>
      <c r="W44" s="10" t="s">
        <v>29</v>
      </c>
      <c r="X44" s="5"/>
      <c r="Y44" s="5"/>
      <c r="Z44" s="5"/>
      <c r="AA44" s="15"/>
      <c r="AB44" s="22" t="s">
        <v>30</v>
      </c>
      <c r="AC44" s="5"/>
      <c r="AD44" s="5"/>
      <c r="AE44" s="5"/>
      <c r="AF44" s="5"/>
      <c r="AG44" s="5"/>
      <c r="AH44" s="5"/>
      <c r="AI44" s="5"/>
      <c r="AJ44" s="6"/>
    </row>
    <row r="45" spans="1:36" ht="14.1" hidden="1" customHeight="1" outlineLevel="1">
      <c r="A45" s="9" t="s">
        <v>22</v>
      </c>
      <c r="B45" s="5"/>
      <c r="C45" s="5"/>
      <c r="D45" s="5"/>
      <c r="E45" s="5"/>
      <c r="F45" s="5"/>
      <c r="G45" s="5"/>
      <c r="H45" s="5"/>
      <c r="I45" s="5"/>
      <c r="J45" s="5"/>
      <c r="K45" s="5"/>
      <c r="L45" s="5"/>
      <c r="M45" s="5"/>
      <c r="N45" s="5"/>
      <c r="O45" s="5"/>
      <c r="P45" s="5"/>
      <c r="Q45" s="5"/>
      <c r="R45" s="116"/>
      <c r="S45" s="117"/>
      <c r="T45" s="117"/>
      <c r="U45" s="117"/>
      <c r="V45" s="118"/>
      <c r="W45" s="5"/>
      <c r="X45" s="5"/>
      <c r="Y45" s="5"/>
      <c r="Z45" s="5"/>
      <c r="AA45" s="15"/>
      <c r="AB45" s="22" t="s">
        <v>31</v>
      </c>
      <c r="AC45" s="5"/>
      <c r="AD45" s="5"/>
      <c r="AE45" s="5"/>
      <c r="AF45" s="5"/>
      <c r="AG45" s="5"/>
      <c r="AH45" s="5"/>
      <c r="AI45" s="5"/>
      <c r="AJ45" s="6"/>
    </row>
    <row r="46" spans="1:36" ht="14.1" hidden="1" customHeight="1" outlineLevel="1">
      <c r="A46" s="9" t="s">
        <v>46</v>
      </c>
      <c r="B46" s="5"/>
      <c r="C46" s="5"/>
      <c r="D46" s="5"/>
      <c r="E46" s="5"/>
      <c r="F46" s="5"/>
      <c r="G46" s="5"/>
      <c r="H46" s="5"/>
      <c r="I46" s="5"/>
      <c r="J46" s="5"/>
      <c r="K46" s="5"/>
      <c r="L46" s="5"/>
      <c r="M46" s="5"/>
      <c r="N46" s="5"/>
      <c r="O46" s="5"/>
      <c r="P46" s="5"/>
      <c r="Q46" s="5"/>
      <c r="R46" s="122" t="str">
        <f>IF(((R43*R45)+R44)=0, "-",R42/((R43*R45)+R44))</f>
        <v>-</v>
      </c>
      <c r="S46" s="123"/>
      <c r="T46" s="123"/>
      <c r="U46" s="123"/>
      <c r="V46" s="124"/>
      <c r="W46" s="10" t="s">
        <v>40</v>
      </c>
      <c r="X46" s="5"/>
      <c r="Y46" s="5"/>
      <c r="Z46" s="5"/>
      <c r="AA46" s="15"/>
      <c r="AB46" s="22"/>
      <c r="AC46" s="5"/>
      <c r="AD46" s="5"/>
      <c r="AE46" s="5"/>
      <c r="AF46" s="5"/>
      <c r="AG46" s="5"/>
      <c r="AH46" s="5"/>
      <c r="AI46" s="5"/>
      <c r="AJ46" s="6"/>
    </row>
    <row r="47" spans="1:36" ht="14.1" customHeight="1" collapsed="1">
      <c r="A47" s="4"/>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6"/>
    </row>
    <row r="48" spans="1:36" ht="15.75" customHeight="1">
      <c r="A48" s="23" t="s">
        <v>44</v>
      </c>
      <c r="B48" s="5"/>
      <c r="C48" s="5"/>
      <c r="D48" s="5"/>
      <c r="E48" s="5"/>
      <c r="F48" s="5"/>
      <c r="G48" s="5"/>
      <c r="H48" s="5"/>
      <c r="I48" s="5"/>
      <c r="J48" s="5"/>
      <c r="K48" s="5"/>
      <c r="L48" s="5"/>
      <c r="M48" s="5"/>
      <c r="N48" s="5"/>
      <c r="O48" s="5"/>
      <c r="P48" s="5"/>
      <c r="Q48" s="5"/>
      <c r="R48" s="125">
        <f>IF(ISNUMBER(R22),R22,0)+IF(ISNUMBER(R28),R28,0)+IF(ISNUMBER(R34),R34,0)+IF(ISNUMBER(R40),R40,0)+IF(ISNUMBER(R46),R46,0)</f>
        <v>0</v>
      </c>
      <c r="S48" s="126"/>
      <c r="T48" s="126"/>
      <c r="U48" s="126"/>
      <c r="V48" s="127"/>
      <c r="W48" s="10" t="s">
        <v>40</v>
      </c>
      <c r="X48" s="5"/>
      <c r="Y48" s="5"/>
      <c r="Z48" s="5"/>
      <c r="AA48" s="5"/>
      <c r="AB48" s="5"/>
      <c r="AC48" s="5"/>
      <c r="AD48" s="5"/>
      <c r="AE48" s="5"/>
      <c r="AF48" s="5"/>
      <c r="AG48" s="5"/>
      <c r="AH48" s="5"/>
      <c r="AI48" s="5"/>
      <c r="AJ48" s="6"/>
    </row>
    <row r="49" spans="1:41" ht="18.75">
      <c r="A49" s="23" t="s">
        <v>47</v>
      </c>
      <c r="B49" s="5"/>
      <c r="C49" s="5"/>
      <c r="D49" s="5"/>
      <c r="E49" s="5"/>
      <c r="F49" s="5"/>
      <c r="G49" s="5"/>
      <c r="H49" s="5"/>
      <c r="I49" s="5"/>
      <c r="J49" s="5"/>
      <c r="K49" s="5"/>
      <c r="L49" s="5"/>
      <c r="M49" s="5"/>
      <c r="N49" s="5"/>
      <c r="O49" s="5"/>
      <c r="P49" s="5"/>
      <c r="Q49" s="5"/>
      <c r="R49" s="119" t="str">
        <f>IF(R48=0,"-",R18/R48)</f>
        <v>-</v>
      </c>
      <c r="S49" s="120"/>
      <c r="T49" s="120"/>
      <c r="U49" s="120"/>
      <c r="V49" s="121"/>
      <c r="W49" s="10" t="s">
        <v>29</v>
      </c>
      <c r="X49" s="5"/>
      <c r="Y49" s="5"/>
      <c r="Z49" s="5"/>
      <c r="AA49" s="5"/>
      <c r="AB49" s="5"/>
      <c r="AC49" s="5"/>
      <c r="AD49" s="5"/>
      <c r="AE49" s="5"/>
      <c r="AF49" s="5"/>
      <c r="AG49" s="5"/>
      <c r="AH49" s="5"/>
      <c r="AI49" s="5"/>
      <c r="AJ49" s="6"/>
    </row>
    <row r="50" spans="1:41" ht="14.1" customHeight="1">
      <c r="A50" s="4"/>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6"/>
    </row>
    <row r="51" spans="1:41" ht="15.75" customHeight="1">
      <c r="A51" s="23" t="s">
        <v>38</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6"/>
    </row>
    <row r="52" spans="1:41" ht="14.1" customHeight="1">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6"/>
      <c r="AN52" s="34"/>
    </row>
    <row r="53" spans="1:41" ht="14.1" customHeight="1">
      <c r="A53" s="9" t="s">
        <v>36</v>
      </c>
      <c r="B53" s="5"/>
      <c r="C53" s="5"/>
      <c r="D53" s="5"/>
      <c r="E53" s="5"/>
      <c r="F53" s="5"/>
      <c r="G53" s="5"/>
      <c r="H53" s="5"/>
      <c r="I53" s="5"/>
      <c r="J53" s="5"/>
      <c r="K53" s="5"/>
      <c r="L53" s="5"/>
      <c r="M53" s="5"/>
      <c r="N53" s="10"/>
      <c r="O53" s="5"/>
      <c r="P53" s="13"/>
      <c r="Q53" s="5"/>
      <c r="R53" s="119" t="str">
        <f>IF(ISNUMBER('Calc Workings'!D34),'Calc Workings'!D34,"-")</f>
        <v>-</v>
      </c>
      <c r="S53" s="120"/>
      <c r="T53" s="120"/>
      <c r="U53" s="120"/>
      <c r="V53" s="121"/>
      <c r="W53" s="10" t="s">
        <v>29</v>
      </c>
      <c r="X53" s="5"/>
      <c r="Y53" s="5"/>
      <c r="Z53" s="5"/>
      <c r="AA53" s="5"/>
      <c r="AB53" s="5"/>
      <c r="AC53" s="5"/>
      <c r="AD53" s="5"/>
      <c r="AE53" s="12"/>
      <c r="AF53" s="5"/>
      <c r="AG53" s="5"/>
      <c r="AH53" s="5"/>
      <c r="AI53" s="5"/>
      <c r="AJ53" s="6"/>
    </row>
    <row r="54" spans="1:41" ht="14.1" customHeight="1">
      <c r="A54" s="9" t="s">
        <v>39</v>
      </c>
      <c r="B54" s="5"/>
      <c r="C54" s="5"/>
      <c r="D54" s="5"/>
      <c r="E54" s="5"/>
      <c r="F54" s="5"/>
      <c r="G54" s="5"/>
      <c r="H54" s="5"/>
      <c r="I54" s="5"/>
      <c r="J54" s="5"/>
      <c r="K54" s="5"/>
      <c r="L54" s="5"/>
      <c r="M54" s="5"/>
      <c r="N54" s="5"/>
      <c r="O54" s="5"/>
      <c r="P54" s="5"/>
      <c r="Q54" s="5"/>
      <c r="R54" s="122" t="str">
        <f>IF(ISNUMBER('Calc Workings'!C34),'Calc Workings'!C34,"-")</f>
        <v>-</v>
      </c>
      <c r="S54" s="123"/>
      <c r="T54" s="123"/>
      <c r="U54" s="123"/>
      <c r="V54" s="124"/>
      <c r="W54" s="10" t="s">
        <v>40</v>
      </c>
      <c r="X54" s="5"/>
      <c r="Y54" s="5"/>
      <c r="Z54" s="5"/>
      <c r="AA54" s="5"/>
      <c r="AB54" s="5"/>
      <c r="AC54" s="5"/>
      <c r="AD54" s="5"/>
      <c r="AE54" s="5"/>
      <c r="AF54" s="5"/>
      <c r="AG54" s="5"/>
      <c r="AH54" s="5"/>
      <c r="AI54" s="5"/>
      <c r="AJ54" s="6"/>
    </row>
    <row r="55" spans="1:41" ht="14.1" customHeight="1">
      <c r="A55" s="4"/>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6"/>
    </row>
    <row r="56" spans="1:41" ht="14.1" customHeight="1">
      <c r="A56" s="23" t="s">
        <v>52</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6"/>
    </row>
    <row r="57" spans="1:41" ht="14.1" customHeight="1">
      <c r="A57" s="4"/>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6"/>
    </row>
    <row r="58" spans="1:41" ht="14.1" customHeight="1">
      <c r="A58" s="9" t="s">
        <v>53</v>
      </c>
      <c r="B58" s="5"/>
      <c r="C58" s="5"/>
      <c r="D58" s="5"/>
      <c r="E58" s="5"/>
      <c r="F58" s="5"/>
      <c r="G58" s="5"/>
      <c r="H58" s="5"/>
      <c r="I58" s="5"/>
      <c r="J58" s="5"/>
      <c r="K58" s="5"/>
      <c r="L58" s="5"/>
      <c r="M58" s="116"/>
      <c r="N58" s="117"/>
      <c r="O58" s="117"/>
      <c r="P58" s="117"/>
      <c r="Q58" s="10" t="s">
        <v>16</v>
      </c>
      <c r="R58" s="5"/>
      <c r="S58" s="5" t="s">
        <v>57</v>
      </c>
      <c r="T58" s="5"/>
      <c r="U58" s="5"/>
      <c r="V58" s="5"/>
      <c r="W58" s="5"/>
      <c r="X58" s="5"/>
      <c r="Y58" s="5"/>
      <c r="Z58" s="5"/>
      <c r="AA58" s="5"/>
      <c r="AB58" s="131" t="str">
        <f>IF(ISNUMBER(R54*('Calc Workings'!J5/('Calc Workings'!J5+'Calc Workings'!J6+'Calc Workings'!J7+'Calc Workings'!J8+'Calc Workings'!J9))),R54*('Calc Workings'!J5/('Calc Workings'!J5+'Calc Workings'!J6+'Calc Workings'!J7+'Calc Workings'!J8+'Calc Workings'!J9)),"-")</f>
        <v>-</v>
      </c>
      <c r="AC58" s="132"/>
      <c r="AD58" s="132"/>
      <c r="AE58" s="132"/>
      <c r="AF58" s="10" t="s">
        <v>40</v>
      </c>
      <c r="AG58" s="5"/>
      <c r="AH58" s="5"/>
      <c r="AI58" s="5"/>
      <c r="AJ58" s="6"/>
    </row>
    <row r="59" spans="1:41" ht="14.1" customHeight="1">
      <c r="A59" s="9" t="s">
        <v>54</v>
      </c>
      <c r="B59" s="5"/>
      <c r="C59" s="5"/>
      <c r="D59" s="5"/>
      <c r="E59" s="5"/>
      <c r="F59" s="5"/>
      <c r="G59" s="5"/>
      <c r="H59" s="5"/>
      <c r="I59" s="5"/>
      <c r="J59" s="5"/>
      <c r="K59" s="5"/>
      <c r="L59" s="5"/>
      <c r="M59" s="116"/>
      <c r="N59" s="117"/>
      <c r="O59" s="117"/>
      <c r="P59" s="117"/>
      <c r="Q59" s="10" t="s">
        <v>16</v>
      </c>
      <c r="R59" s="5"/>
      <c r="S59" s="10" t="s">
        <v>58</v>
      </c>
      <c r="T59" s="27"/>
      <c r="U59" s="5"/>
      <c r="V59" s="5"/>
      <c r="W59" s="5"/>
      <c r="X59" s="5"/>
      <c r="Y59" s="5"/>
      <c r="Z59" s="5"/>
      <c r="AA59" s="5"/>
      <c r="AB59" s="131" t="str">
        <f>IF(ISNUMBER(R54*('Calc Workings'!J6/('Calc Workings'!J5+'Calc Workings'!J6+'Calc Workings'!J7+'Calc Workings'!J8+'Calc Workings'!J9))),R54*('Calc Workings'!J6/('Calc Workings'!J5+'Calc Workings'!J6+'Calc Workings'!J7+'Calc Workings'!J8+'Calc Workings'!J9)),"-")</f>
        <v>-</v>
      </c>
      <c r="AC59" s="132"/>
      <c r="AD59" s="132"/>
      <c r="AE59" s="132"/>
      <c r="AF59" s="10" t="s">
        <v>40</v>
      </c>
      <c r="AG59" s="5"/>
      <c r="AH59" s="5"/>
      <c r="AI59" s="5"/>
      <c r="AJ59" s="6"/>
    </row>
    <row r="60" spans="1:41" ht="14.1" customHeight="1">
      <c r="A60" s="9" t="s">
        <v>55</v>
      </c>
      <c r="B60" s="5"/>
      <c r="C60" s="5"/>
      <c r="D60" s="5"/>
      <c r="E60" s="5"/>
      <c r="F60" s="5"/>
      <c r="G60" s="5"/>
      <c r="H60" s="5"/>
      <c r="I60" s="5"/>
      <c r="J60" s="5"/>
      <c r="K60" s="5"/>
      <c r="L60" s="5"/>
      <c r="M60" s="116"/>
      <c r="N60" s="117"/>
      <c r="O60" s="117"/>
      <c r="P60" s="117"/>
      <c r="Q60" s="10" t="s">
        <v>16</v>
      </c>
      <c r="R60" s="5"/>
      <c r="S60" s="10" t="s">
        <v>59</v>
      </c>
      <c r="T60" s="27"/>
      <c r="U60" s="5"/>
      <c r="V60" s="5"/>
      <c r="W60" s="5"/>
      <c r="X60" s="5"/>
      <c r="Y60" s="5"/>
      <c r="Z60" s="5"/>
      <c r="AA60" s="5"/>
      <c r="AB60" s="131" t="str">
        <f>IF(ISNUMBER(R54*('Calc Workings'!J7/('Calc Workings'!J5+'Calc Workings'!J6+'Calc Workings'!J7+'Calc Workings'!J8+'Calc Workings'!J9))),R54*('Calc Workings'!J7/('Calc Workings'!J5+'Calc Workings'!J6+'Calc Workings'!J7+'Calc Workings'!J8+'Calc Workings'!J9)),"-")</f>
        <v>-</v>
      </c>
      <c r="AC60" s="132"/>
      <c r="AD60" s="132"/>
      <c r="AE60" s="132"/>
      <c r="AF60" s="10" t="s">
        <v>40</v>
      </c>
      <c r="AG60" s="5"/>
      <c r="AH60" s="5"/>
      <c r="AI60" s="5"/>
      <c r="AJ60" s="6"/>
    </row>
    <row r="61" spans="1:41" ht="14.1" customHeight="1">
      <c r="A61" s="9" t="s">
        <v>56</v>
      </c>
      <c r="B61" s="5"/>
      <c r="C61" s="5"/>
      <c r="D61" s="5"/>
      <c r="E61" s="5"/>
      <c r="F61" s="5"/>
      <c r="G61" s="5"/>
      <c r="H61" s="5"/>
      <c r="I61" s="5"/>
      <c r="J61" s="5"/>
      <c r="K61" s="5"/>
      <c r="L61" s="5"/>
      <c r="M61" s="116"/>
      <c r="N61" s="117"/>
      <c r="O61" s="117"/>
      <c r="P61" s="117"/>
      <c r="Q61" s="10" t="s">
        <v>16</v>
      </c>
      <c r="R61" s="5"/>
      <c r="S61" s="10" t="s">
        <v>60</v>
      </c>
      <c r="T61" s="27"/>
      <c r="U61" s="5"/>
      <c r="V61" s="5"/>
      <c r="W61" s="5"/>
      <c r="X61" s="5"/>
      <c r="Y61" s="5"/>
      <c r="Z61" s="5"/>
      <c r="AA61" s="5"/>
      <c r="AB61" s="131" t="str">
        <f>IF(ISNUMBER(R54*('Calc Workings'!J8/('Calc Workings'!J5+'Calc Workings'!J6+'Calc Workings'!J7+'Calc Workings'!J8+'Calc Workings'!J9))),R54*('Calc Workings'!J8/('Calc Workings'!J5+'Calc Workings'!J6+'Calc Workings'!J7+'Calc Workings'!J8+'Calc Workings'!J9)),"-")</f>
        <v>-</v>
      </c>
      <c r="AC61" s="132"/>
      <c r="AD61" s="132"/>
      <c r="AE61" s="132"/>
      <c r="AF61" s="10" t="s">
        <v>40</v>
      </c>
      <c r="AG61" s="5"/>
      <c r="AH61" s="5"/>
      <c r="AI61" s="5"/>
      <c r="AJ61" s="6"/>
    </row>
    <row r="62" spans="1:41" ht="15" customHeight="1">
      <c r="A62" s="9" t="s">
        <v>84</v>
      </c>
      <c r="B62" s="5"/>
      <c r="C62" s="5"/>
      <c r="D62" s="5"/>
      <c r="E62" s="5"/>
      <c r="F62" s="5"/>
      <c r="G62" s="5"/>
      <c r="H62" s="5"/>
      <c r="I62" s="5"/>
      <c r="J62" s="5"/>
      <c r="K62" s="5"/>
      <c r="L62" s="5"/>
      <c r="M62" s="116"/>
      <c r="N62" s="117"/>
      <c r="O62" s="117"/>
      <c r="P62" s="117"/>
      <c r="Q62" s="10" t="s">
        <v>16</v>
      </c>
      <c r="R62" s="5"/>
      <c r="S62" s="10" t="s">
        <v>76</v>
      </c>
      <c r="T62" s="27"/>
      <c r="U62" s="5"/>
      <c r="V62" s="5"/>
      <c r="W62" s="5"/>
      <c r="X62" s="5"/>
      <c r="Y62" s="5"/>
      <c r="Z62" s="5"/>
      <c r="AA62" s="5"/>
      <c r="AB62" s="131" t="str">
        <f>IF(ISNUMBER(R54*('Calc Workings'!J9/('Calc Workings'!J5+'Calc Workings'!J6+'Calc Workings'!J7+'Calc Workings'!J8+'Calc Workings'!J9))),R54*('Calc Workings'!J9/('Calc Workings'!J5+'Calc Workings'!J6+'Calc Workings'!J7+'Calc Workings'!J8+'Calc Workings'!J9)),"-")</f>
        <v>-</v>
      </c>
      <c r="AC62" s="132"/>
      <c r="AD62" s="132"/>
      <c r="AE62" s="132"/>
      <c r="AF62" s="10" t="s">
        <v>40</v>
      </c>
      <c r="AG62" s="5"/>
      <c r="AH62" s="5"/>
      <c r="AI62" s="5"/>
      <c r="AJ62" s="6"/>
    </row>
    <row r="63" spans="1:41" ht="15" customHeight="1">
      <c r="A63" s="4"/>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6"/>
      <c r="AO63" s="11"/>
    </row>
    <row r="64" spans="1:41" ht="15" customHeight="1">
      <c r="A64" s="23" t="s">
        <v>77</v>
      </c>
      <c r="B64" s="5"/>
      <c r="C64" s="5"/>
      <c r="D64" s="5"/>
      <c r="E64" s="5"/>
      <c r="F64" s="5"/>
      <c r="G64" s="5"/>
      <c r="H64" s="5"/>
      <c r="I64" s="5"/>
      <c r="J64" s="5"/>
      <c r="K64" s="5"/>
      <c r="L64" s="5"/>
      <c r="M64" s="5"/>
      <c r="N64" s="5"/>
      <c r="O64" s="5"/>
      <c r="P64" s="5"/>
      <c r="Q64" s="5"/>
      <c r="R64" s="133" t="str">
        <f>IF(R15="Open Air",'Calc Workings'!G29,IF(R15="Panel/Enclosure",'Calc Workings'!G38,IF(R15="Switchboard",'Calc Workings'!G47,"-")))</f>
        <v>-</v>
      </c>
      <c r="S64" s="134"/>
      <c r="T64" s="134"/>
      <c r="U64" s="134"/>
      <c r="V64" s="135"/>
      <c r="W64" s="10" t="s">
        <v>78</v>
      </c>
      <c r="X64" s="5"/>
      <c r="Y64" s="5"/>
      <c r="Z64" s="5"/>
      <c r="AA64" s="5"/>
      <c r="AB64" s="5"/>
      <c r="AC64" s="5"/>
      <c r="AD64" s="5"/>
      <c r="AE64" s="5"/>
      <c r="AF64" s="5"/>
      <c r="AG64" s="5"/>
      <c r="AH64" s="5"/>
      <c r="AI64" s="5"/>
      <c r="AJ64" s="6"/>
    </row>
    <row r="65" spans="1:36" ht="15" customHeight="1">
      <c r="A65" s="23" t="s">
        <v>79</v>
      </c>
      <c r="B65" s="5"/>
      <c r="C65" s="5"/>
      <c r="D65" s="5"/>
      <c r="E65" s="5"/>
      <c r="F65" s="5"/>
      <c r="G65" s="5"/>
      <c r="H65" s="5"/>
      <c r="I65" s="5"/>
      <c r="J65" s="5"/>
      <c r="K65" s="5"/>
      <c r="L65" s="5"/>
      <c r="M65" s="5"/>
      <c r="N65" s="5"/>
      <c r="O65" s="5"/>
      <c r="P65" s="5"/>
      <c r="Q65" s="5"/>
      <c r="R65" s="136" t="str">
        <f>IF(R15="Open Air",'Calc Workings'!H29,IF(R15="Panel/Enclosure",'Calc Workings'!H38,IF(R15="Switchboard",'Calc Workings'!H47,"-")))</f>
        <v>-</v>
      </c>
      <c r="S65" s="123"/>
      <c r="T65" s="123"/>
      <c r="U65" s="123"/>
      <c r="V65" s="124"/>
      <c r="W65" s="10" t="s">
        <v>80</v>
      </c>
      <c r="X65" s="5"/>
      <c r="Y65" s="5"/>
      <c r="Z65" s="5"/>
      <c r="AA65" s="5"/>
      <c r="AB65" s="5"/>
      <c r="AC65" s="5"/>
      <c r="AD65" s="5"/>
      <c r="AE65" s="5"/>
      <c r="AF65" s="5"/>
      <c r="AG65" s="5"/>
      <c r="AH65" s="5"/>
      <c r="AI65" s="5"/>
      <c r="AJ65" s="6"/>
    </row>
    <row r="66" spans="1:36" ht="15" customHeight="1">
      <c r="A66" s="4"/>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6"/>
    </row>
    <row r="67" spans="1:36" ht="15" customHeight="1">
      <c r="A67" s="18"/>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7"/>
    </row>
  </sheetData>
  <mergeCells count="78">
    <mergeCell ref="M62:P62"/>
    <mergeCell ref="AB62:AE62"/>
    <mergeCell ref="R64:V64"/>
    <mergeCell ref="R65:V65"/>
    <mergeCell ref="M58:P58"/>
    <mergeCell ref="M59:P59"/>
    <mergeCell ref="M60:P60"/>
    <mergeCell ref="M61:P61"/>
    <mergeCell ref="AB58:AE58"/>
    <mergeCell ref="AB59:AE59"/>
    <mergeCell ref="AB60:AE60"/>
    <mergeCell ref="AB61:AE61"/>
    <mergeCell ref="R49:V49"/>
    <mergeCell ref="R15:V15"/>
    <mergeCell ref="R42:V42"/>
    <mergeCell ref="R43:V43"/>
    <mergeCell ref="R44:V44"/>
    <mergeCell ref="R45:V45"/>
    <mergeCell ref="R46:V46"/>
    <mergeCell ref="R40:V40"/>
    <mergeCell ref="R28:V28"/>
    <mergeCell ref="R34:V34"/>
    <mergeCell ref="R53:V53"/>
    <mergeCell ref="R54:V54"/>
    <mergeCell ref="R22:V22"/>
    <mergeCell ref="R24:V24"/>
    <mergeCell ref="R25:V25"/>
    <mergeCell ref="R26:V26"/>
    <mergeCell ref="R27:V27"/>
    <mergeCell ref="R30:V30"/>
    <mergeCell ref="R48:V48"/>
    <mergeCell ref="R33:V33"/>
    <mergeCell ref="R36:V36"/>
    <mergeCell ref="R37:V37"/>
    <mergeCell ref="R39:V39"/>
    <mergeCell ref="R38:V38"/>
    <mergeCell ref="R31:V31"/>
    <mergeCell ref="R32:V32"/>
    <mergeCell ref="A9:B9"/>
    <mergeCell ref="C9:AJ9"/>
    <mergeCell ref="R18:V18"/>
    <mergeCell ref="R19:V19"/>
    <mergeCell ref="R21:V21"/>
    <mergeCell ref="R20:V20"/>
    <mergeCell ref="R13:V13"/>
    <mergeCell ref="R14:V14"/>
    <mergeCell ref="Y6:AB7"/>
    <mergeCell ref="AC6:AF7"/>
    <mergeCell ref="AG6:AJ7"/>
    <mergeCell ref="A8:D8"/>
    <mergeCell ref="E8:L8"/>
    <mergeCell ref="M8:P8"/>
    <mergeCell ref="Q8:T8"/>
    <mergeCell ref="U8:X8"/>
    <mergeCell ref="Y8:AB8"/>
    <mergeCell ref="AC8:AF8"/>
    <mergeCell ref="AG8:AJ8"/>
    <mergeCell ref="A6:D7"/>
    <mergeCell ref="E6:L7"/>
    <mergeCell ref="M6:P7"/>
    <mergeCell ref="Q6:T7"/>
    <mergeCell ref="U6:X7"/>
    <mergeCell ref="A4:D5"/>
    <mergeCell ref="E4:U5"/>
    <mergeCell ref="V4:Z4"/>
    <mergeCell ref="AA4:AJ4"/>
    <mergeCell ref="V5:X5"/>
    <mergeCell ref="Y5:AA5"/>
    <mergeCell ref="AB5:AC5"/>
    <mergeCell ref="AD5:AF5"/>
    <mergeCell ref="AG5:AH5"/>
    <mergeCell ref="AI5:AJ5"/>
    <mergeCell ref="A1:AJ1"/>
    <mergeCell ref="A2:K3"/>
    <mergeCell ref="V2:Z2"/>
    <mergeCell ref="AA2:AJ2"/>
    <mergeCell ref="V3:Z3"/>
    <mergeCell ref="AA3:AJ3"/>
  </mergeCells>
  <pageMargins left="0.82677165354330695" right="0.23622047244094502" top="0.35433070866141703" bottom="0.47244094488189003" header="0.27559055118110198" footer="0.196850393700787"/>
  <pageSetup paperSize="9" scale="91" fitToHeight="0" orientation="portrait" r:id="rId1"/>
  <headerFooter alignWithMargins="0">
    <oddHeader>&amp;L0000-E-05.1 01&amp;CType 01 (A&amp;B): 450kW Single – 9 Stage 30s Rotor Resistance Sizing&amp;R&amp;D</oddHeader>
    <oddFooter>&amp;L&amp;F&amp;RPage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'Calc Workings'!$F$5:$F$7</xm:f>
          </x14:formula1>
          <xm:sqref>R15:V15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47"/>
  <sheetViews>
    <sheetView topLeftCell="B1" workbookViewId="0">
      <selection activeCell="R17" sqref="R17"/>
    </sheetView>
  </sheetViews>
  <sheetFormatPr defaultRowHeight="12.75"/>
  <cols>
    <col min="3" max="4" width="12" bestFit="1" customWidth="1"/>
    <col min="7" max="8" width="12" bestFit="1" customWidth="1"/>
    <col min="12" max="12" width="12" bestFit="1" customWidth="1"/>
  </cols>
  <sheetData>
    <row r="2" spans="2:13" ht="15.75">
      <c r="B2" s="137" t="s">
        <v>81</v>
      </c>
      <c r="C2" s="137"/>
      <c r="D2" s="137"/>
      <c r="E2" s="137"/>
      <c r="F2" s="137"/>
      <c r="G2" s="137"/>
      <c r="H2" s="137"/>
      <c r="I2" s="137"/>
      <c r="J2" s="137"/>
      <c r="K2" s="137"/>
      <c r="L2" s="137"/>
      <c r="M2" s="137"/>
    </row>
    <row r="4" spans="2:13">
      <c r="B4" s="24" t="s">
        <v>41</v>
      </c>
      <c r="C4" s="24" t="s">
        <v>42</v>
      </c>
      <c r="D4" s="24" t="s">
        <v>43</v>
      </c>
      <c r="F4" s="26" t="s">
        <v>48</v>
      </c>
      <c r="I4" s="26" t="s">
        <v>61</v>
      </c>
    </row>
    <row r="5" spans="2:13">
      <c r="B5">
        <v>0</v>
      </c>
      <c r="C5">
        <f>'DC Arc Flash'!R48/2</f>
        <v>0</v>
      </c>
      <c r="D5" t="e">
        <f>((('DC Arc Flash'!$R$13*0.534)+20)/(C5^0.88))</f>
        <v>#DIV/0!</v>
      </c>
      <c r="F5" s="11" t="s">
        <v>49</v>
      </c>
      <c r="I5" s="11" t="s">
        <v>62</v>
      </c>
      <c r="J5">
        <f>IF(ISNUMBER('DC Arc Flash'!R22),'DC Arc Flash'!R22,0)</f>
        <v>0</v>
      </c>
    </row>
    <row r="6" spans="2:13">
      <c r="B6">
        <v>1</v>
      </c>
      <c r="C6" t="e">
        <f>'DC Arc Flash'!$R$18/('Calc Workings'!D5+'DC Arc Flash'!$R$49)</f>
        <v>#DIV/0!</v>
      </c>
      <c r="D6" t="e">
        <f>((('DC Arc Flash'!$R$13*0.534)+20)/(C6^0.88))</f>
        <v>#DIV/0!</v>
      </c>
      <c r="F6" s="11" t="s">
        <v>50</v>
      </c>
      <c r="I6" s="11" t="s">
        <v>63</v>
      </c>
      <c r="J6">
        <f>IF(ISNUMBER('DC Arc Flash'!R28),'DC Arc Flash'!R28,0)</f>
        <v>0</v>
      </c>
    </row>
    <row r="7" spans="2:13">
      <c r="B7">
        <v>2</v>
      </c>
      <c r="C7" t="e">
        <f>'DC Arc Flash'!$R$18/('Calc Workings'!D6+'DC Arc Flash'!$R$49)</f>
        <v>#DIV/0!</v>
      </c>
      <c r="D7" t="e">
        <f>((('DC Arc Flash'!$R$13*0.534)+20)/(C7^0.88))</f>
        <v>#DIV/0!</v>
      </c>
      <c r="F7" s="11" t="s">
        <v>51</v>
      </c>
      <c r="I7" s="11" t="s">
        <v>64</v>
      </c>
      <c r="J7">
        <f>IF(ISNUMBER('DC Arc Flash'!R34),'DC Arc Flash'!R34,0)</f>
        <v>0</v>
      </c>
    </row>
    <row r="8" spans="2:13">
      <c r="B8">
        <v>3</v>
      </c>
      <c r="C8" t="e">
        <f>'DC Arc Flash'!$R$18/('Calc Workings'!D7+'DC Arc Flash'!$R$49)</f>
        <v>#DIV/0!</v>
      </c>
      <c r="D8" t="e">
        <f>((('DC Arc Flash'!$R$13*0.534)+20)/(C8^0.88))</f>
        <v>#DIV/0!</v>
      </c>
      <c r="I8" s="11" t="s">
        <v>65</v>
      </c>
      <c r="J8">
        <f>IF(ISNUMBER('DC Arc Flash'!R40),'DC Arc Flash'!R40,0)</f>
        <v>0</v>
      </c>
    </row>
    <row r="9" spans="2:13">
      <c r="B9">
        <v>4</v>
      </c>
      <c r="C9" t="e">
        <f>'DC Arc Flash'!$R$18/('Calc Workings'!D8+'DC Arc Flash'!$R$49)</f>
        <v>#DIV/0!</v>
      </c>
      <c r="D9" t="e">
        <f>((('DC Arc Flash'!$R$13*0.534)+20)/(C9^0.88))</f>
        <v>#DIV/0!</v>
      </c>
      <c r="I9" s="11" t="s">
        <v>75</v>
      </c>
      <c r="J9">
        <f>IF(ISNUMBER('DC Arc Flash'!R46),'DC Arc Flash'!R46,0)</f>
        <v>0</v>
      </c>
    </row>
    <row r="10" spans="2:13">
      <c r="B10">
        <v>5</v>
      </c>
      <c r="C10" t="e">
        <f>'DC Arc Flash'!$R$18/('Calc Workings'!D9+'DC Arc Flash'!$R$49)</f>
        <v>#DIV/0!</v>
      </c>
      <c r="D10" t="e">
        <f>((('DC Arc Flash'!$R$13*0.534)+20)/(C10^0.88))</f>
        <v>#DIV/0!</v>
      </c>
    </row>
    <row r="11" spans="2:13">
      <c r="B11">
        <v>6</v>
      </c>
      <c r="C11" t="e">
        <f>'DC Arc Flash'!$R$18/('Calc Workings'!D10+'DC Arc Flash'!$R$49)</f>
        <v>#DIV/0!</v>
      </c>
      <c r="D11" t="e">
        <f>((('DC Arc Flash'!$R$13*0.534)+20)/(C11^0.88))</f>
        <v>#DIV/0!</v>
      </c>
      <c r="F11" s="26" t="s">
        <v>66</v>
      </c>
      <c r="L11" s="32" t="s">
        <v>70</v>
      </c>
      <c r="M11" s="32" t="s">
        <v>71</v>
      </c>
    </row>
    <row r="12" spans="2:13">
      <c r="B12">
        <v>7</v>
      </c>
      <c r="C12" t="e">
        <f>'DC Arc Flash'!$R$18/('Calc Workings'!D11+'DC Arc Flash'!$R$49)</f>
        <v>#DIV/0!</v>
      </c>
      <c r="D12" t="e">
        <f>((('DC Arc Flash'!$R$13*0.534)+20)/(C12^0.88))</f>
        <v>#DIV/0!</v>
      </c>
      <c r="F12">
        <v>1</v>
      </c>
      <c r="G12">
        <f>'DC Arc Flash'!M58</f>
        <v>0</v>
      </c>
      <c r="H12" s="28" t="str">
        <f>'DC Arc Flash'!AB58</f>
        <v>-</v>
      </c>
      <c r="I12">
        <f t="array" ref="I12:K16">_xlfn._xlws.SORT(F12:H16,2)</f>
        <v>1</v>
      </c>
      <c r="J12">
        <v>0</v>
      </c>
      <c r="K12" t="str">
        <v>-</v>
      </c>
      <c r="L12">
        <f>SUM(K12:K16)</f>
        <v>0</v>
      </c>
      <c r="M12">
        <f>J12</f>
        <v>0</v>
      </c>
    </row>
    <row r="13" spans="2:13">
      <c r="B13">
        <v>8</v>
      </c>
      <c r="C13" t="e">
        <f>'DC Arc Flash'!$R$18/('Calc Workings'!D12+'DC Arc Flash'!$R$49)</f>
        <v>#DIV/0!</v>
      </c>
      <c r="D13" t="e">
        <f>((('DC Arc Flash'!$R$13*0.534)+20)/(C13^0.88))</f>
        <v>#DIV/0!</v>
      </c>
      <c r="F13">
        <v>2</v>
      </c>
      <c r="G13">
        <f>'DC Arc Flash'!M59</f>
        <v>0</v>
      </c>
      <c r="H13" s="28" t="str">
        <f>'DC Arc Flash'!AB59</f>
        <v>-</v>
      </c>
      <c r="I13">
        <v>2</v>
      </c>
      <c r="J13">
        <v>0</v>
      </c>
      <c r="K13" t="str">
        <v>-</v>
      </c>
      <c r="L13">
        <f>SUM(K13:K17)</f>
        <v>0</v>
      </c>
      <c r="M13">
        <f>J13-J12</f>
        <v>0</v>
      </c>
    </row>
    <row r="14" spans="2:13">
      <c r="B14">
        <v>9</v>
      </c>
      <c r="C14" t="e">
        <f>'DC Arc Flash'!$R$18/('Calc Workings'!D13+'DC Arc Flash'!$R$49)</f>
        <v>#DIV/0!</v>
      </c>
      <c r="D14" t="e">
        <f>((('DC Arc Flash'!$R$13*0.534)+20)/(C14^0.88))</f>
        <v>#DIV/0!</v>
      </c>
      <c r="F14">
        <v>3</v>
      </c>
      <c r="G14">
        <f>'DC Arc Flash'!M60</f>
        <v>0</v>
      </c>
      <c r="H14" s="28" t="str">
        <f>'DC Arc Flash'!AB60</f>
        <v>-</v>
      </c>
      <c r="I14">
        <v>3</v>
      </c>
      <c r="J14">
        <v>0</v>
      </c>
      <c r="K14" t="str">
        <v>-</v>
      </c>
      <c r="L14">
        <f>SUM(K14:K18)</f>
        <v>0</v>
      </c>
      <c r="M14">
        <f>J14-J13</f>
        <v>0</v>
      </c>
    </row>
    <row r="15" spans="2:13">
      <c r="B15">
        <v>10</v>
      </c>
      <c r="C15" t="e">
        <f>'DC Arc Flash'!$R$18/('Calc Workings'!D14+'DC Arc Flash'!$R$49)</f>
        <v>#DIV/0!</v>
      </c>
      <c r="D15" t="e">
        <f>((('DC Arc Flash'!$R$13*0.534)+20)/(C15^0.88))</f>
        <v>#DIV/0!</v>
      </c>
      <c r="F15">
        <v>4</v>
      </c>
      <c r="G15">
        <f>'DC Arc Flash'!M61</f>
        <v>0</v>
      </c>
      <c r="H15" s="28" t="str">
        <f>'DC Arc Flash'!AB61</f>
        <v>-</v>
      </c>
      <c r="I15">
        <v>4</v>
      </c>
      <c r="J15">
        <v>0</v>
      </c>
      <c r="K15" t="str">
        <v>-</v>
      </c>
      <c r="L15">
        <f>SUM(K15:K19)</f>
        <v>0</v>
      </c>
      <c r="M15">
        <f>J15-J14</f>
        <v>0</v>
      </c>
    </row>
    <row r="16" spans="2:13">
      <c r="B16">
        <v>11</v>
      </c>
      <c r="C16" t="e">
        <f>'DC Arc Flash'!$R$18/('Calc Workings'!D15+'DC Arc Flash'!$R$49)</f>
        <v>#DIV/0!</v>
      </c>
      <c r="D16" t="e">
        <f>((('DC Arc Flash'!$R$13*0.534)+20)/(C16^0.88))</f>
        <v>#DIV/0!</v>
      </c>
      <c r="F16">
        <v>5</v>
      </c>
      <c r="G16">
        <f>'DC Arc Flash'!M62</f>
        <v>0</v>
      </c>
      <c r="H16" t="str">
        <f>'DC Arc Flash'!AB62</f>
        <v>-</v>
      </c>
      <c r="I16">
        <v>5</v>
      </c>
      <c r="J16">
        <v>0</v>
      </c>
      <c r="K16" t="str">
        <v>-</v>
      </c>
      <c r="L16">
        <f>SUM(K16:K20)</f>
        <v>0</v>
      </c>
      <c r="M16">
        <f>J16-J15</f>
        <v>0</v>
      </c>
    </row>
    <row r="17" spans="2:9">
      <c r="B17">
        <v>12</v>
      </c>
      <c r="C17" t="e">
        <f>'DC Arc Flash'!$R$18/('Calc Workings'!D16+'DC Arc Flash'!$R$49)</f>
        <v>#DIV/0!</v>
      </c>
      <c r="D17" t="e">
        <f>((('DC Arc Flash'!$R$13*0.534)+20)/(C17^0.88))</f>
        <v>#DIV/0!</v>
      </c>
    </row>
    <row r="18" spans="2:9">
      <c r="B18">
        <v>13</v>
      </c>
      <c r="C18" t="e">
        <f>'DC Arc Flash'!$R$18/('Calc Workings'!D17+'DC Arc Flash'!$R$49)</f>
        <v>#DIV/0!</v>
      </c>
      <c r="D18" t="e">
        <f>((('DC Arc Flash'!$R$13*0.534)+20)/(C18^0.88))</f>
        <v>#DIV/0!</v>
      </c>
      <c r="G18" s="31" t="s">
        <v>67</v>
      </c>
      <c r="H18" s="29" t="s">
        <v>68</v>
      </c>
      <c r="I18" s="29" t="s">
        <v>69</v>
      </c>
    </row>
    <row r="19" spans="2:9">
      <c r="B19">
        <v>14</v>
      </c>
      <c r="C19" t="e">
        <f>'DC Arc Flash'!$R$18/('Calc Workings'!D18+'DC Arc Flash'!$R$49)</f>
        <v>#DIV/0!</v>
      </c>
      <c r="D19" t="e">
        <f>((('DC Arc Flash'!$R$13*0.534)+20)/(C19^0.88))</f>
        <v>#DIV/0!</v>
      </c>
      <c r="G19" s="31" t="s">
        <v>50</v>
      </c>
      <c r="H19" s="14">
        <v>100</v>
      </c>
      <c r="I19" s="14">
        <v>0.127</v>
      </c>
    </row>
    <row r="20" spans="2:9">
      <c r="B20">
        <v>15</v>
      </c>
      <c r="C20" t="e">
        <f>'DC Arc Flash'!$R$18/('Calc Workings'!D19+'DC Arc Flash'!$R$49)</f>
        <v>#DIV/0!</v>
      </c>
      <c r="D20" t="e">
        <f>((('DC Arc Flash'!$R$13*0.534)+20)/(C20^0.88))</f>
        <v>#DIV/0!</v>
      </c>
      <c r="G20" s="31" t="s">
        <v>51</v>
      </c>
      <c r="H20" s="14">
        <v>400</v>
      </c>
      <c r="I20" s="14">
        <v>0.312</v>
      </c>
    </row>
    <row r="21" spans="2:9">
      <c r="B21">
        <v>16</v>
      </c>
      <c r="C21" t="e">
        <f>'DC Arc Flash'!$R$18/('Calc Workings'!D20+'DC Arc Flash'!$R$49)</f>
        <v>#DIV/0!</v>
      </c>
      <c r="D21" t="e">
        <f>((('DC Arc Flash'!$R$13*0.534)+20)/(C21^0.88))</f>
        <v>#DIV/0!</v>
      </c>
    </row>
    <row r="22" spans="2:9">
      <c r="B22">
        <v>17</v>
      </c>
      <c r="C22" t="e">
        <f>'DC Arc Flash'!$R$18/('Calc Workings'!D21+'DC Arc Flash'!$R$49)</f>
        <v>#DIV/0!</v>
      </c>
      <c r="D22" t="e">
        <f>((('DC Arc Flash'!$R$13*0.534)+20)/(C22^0.88))</f>
        <v>#DIV/0!</v>
      </c>
      <c r="G22" s="31" t="s">
        <v>49</v>
      </c>
    </row>
    <row r="23" spans="2:9">
      <c r="B23">
        <v>18</v>
      </c>
      <c r="C23" t="e">
        <f>'DC Arc Flash'!$R$18/('Calc Workings'!D22+'DC Arc Flash'!$R$49)</f>
        <v>#DIV/0!</v>
      </c>
      <c r="D23" t="e">
        <f>((('DC Arc Flash'!$R$13*0.534)+20)/(C23^0.88))</f>
        <v>#DIV/0!</v>
      </c>
      <c r="G23" s="31" t="s">
        <v>72</v>
      </c>
      <c r="H23" s="32" t="s">
        <v>73</v>
      </c>
    </row>
    <row r="24" spans="2:9">
      <c r="B24">
        <v>19</v>
      </c>
      <c r="C24" t="e">
        <f>'DC Arc Flash'!$R$18/('Calc Workings'!D23+'DC Arc Flash'!$R$49)</f>
        <v>#DIV/0!</v>
      </c>
      <c r="D24" t="e">
        <f>((('DC Arc Flash'!$R$13*0.534)+20)/(C24^0.88))</f>
        <v>#DIV/0!</v>
      </c>
      <c r="F24">
        <f>I12</f>
        <v>1</v>
      </c>
      <c r="G24" t="e">
        <f>(L12^2*D34*M12*1.902)/'DC Arc Flash'!R14^2</f>
        <v>#DIV/0!</v>
      </c>
      <c r="H24" t="e">
        <f>(L12^2*$D$34*M12)/0.631</f>
        <v>#DIV/0!</v>
      </c>
    </row>
    <row r="25" spans="2:9">
      <c r="B25">
        <v>20</v>
      </c>
      <c r="C25" t="e">
        <f>'DC Arc Flash'!$R$18/('Calc Workings'!D24+'DC Arc Flash'!$R$49)</f>
        <v>#DIV/0!</v>
      </c>
      <c r="D25" t="e">
        <f>((('DC Arc Flash'!$R$13*0.534)+20)/(C25^0.88))</f>
        <v>#DIV/0!</v>
      </c>
      <c r="F25">
        <f>I13</f>
        <v>2</v>
      </c>
      <c r="G25" t="e">
        <f>(L13^2*D34*M13*1.902)/'DC Arc Flash'!R14^2</f>
        <v>#DIV/0!</v>
      </c>
      <c r="H25" t="e">
        <f>(L13^2*$D$34*M13)/0.631</f>
        <v>#DIV/0!</v>
      </c>
    </row>
    <row r="26" spans="2:9">
      <c r="B26">
        <v>21</v>
      </c>
      <c r="C26" t="e">
        <f>'DC Arc Flash'!$R$18/('Calc Workings'!D25+'DC Arc Flash'!$R$49)</f>
        <v>#DIV/0!</v>
      </c>
      <c r="D26" t="e">
        <f>((('DC Arc Flash'!$R$13*0.534)+20)/(C26^0.88))</f>
        <v>#DIV/0!</v>
      </c>
      <c r="F26">
        <f>I14</f>
        <v>3</v>
      </c>
      <c r="G26" t="e">
        <f>(L14^2*D34*M14*1.902)/'DC Arc Flash'!R14^2</f>
        <v>#DIV/0!</v>
      </c>
      <c r="H26" t="e">
        <f>(L14^2*$D$34*M14)/0.631</f>
        <v>#DIV/0!</v>
      </c>
    </row>
    <row r="27" spans="2:9">
      <c r="B27">
        <v>22</v>
      </c>
      <c r="C27" t="e">
        <f>'DC Arc Flash'!$R$18/('Calc Workings'!D26+'DC Arc Flash'!$R$49)</f>
        <v>#DIV/0!</v>
      </c>
      <c r="D27" t="e">
        <f>((('DC Arc Flash'!$R$13*0.534)+20)/(C27^0.88))</f>
        <v>#DIV/0!</v>
      </c>
      <c r="F27">
        <f>I15</f>
        <v>4</v>
      </c>
      <c r="G27" t="e">
        <f>(L15^2*D34*M15*1.902)/'DC Arc Flash'!R14^2</f>
        <v>#DIV/0!</v>
      </c>
      <c r="H27" t="e">
        <f>(L15^2*$D$34*M15)/0.631</f>
        <v>#DIV/0!</v>
      </c>
    </row>
    <row r="28" spans="2:9">
      <c r="B28">
        <v>23</v>
      </c>
      <c r="C28" t="e">
        <f>'DC Arc Flash'!$R$18/('Calc Workings'!D27+'DC Arc Flash'!$R$49)</f>
        <v>#DIV/0!</v>
      </c>
      <c r="D28" t="e">
        <f>((('DC Arc Flash'!$R$13*0.534)+20)/(C28^0.88))</f>
        <v>#DIV/0!</v>
      </c>
      <c r="F28">
        <f>I16</f>
        <v>5</v>
      </c>
      <c r="G28" t="e">
        <f>(L16^2*D34*M16*1.902)/'DC Arc Flash'!R14^2</f>
        <v>#DIV/0!</v>
      </c>
      <c r="H28" t="e">
        <f>(L16^2*$D$34*M16)/0.631</f>
        <v>#DIV/0!</v>
      </c>
    </row>
    <row r="29" spans="2:9">
      <c r="B29">
        <v>24</v>
      </c>
      <c r="C29" t="e">
        <f>'DC Arc Flash'!$R$18/('Calc Workings'!D28+'DC Arc Flash'!$R$49)</f>
        <v>#DIV/0!</v>
      </c>
      <c r="D29" t="e">
        <f>((('DC Arc Flash'!$R$13*0.534)+20)/(C29^0.88))</f>
        <v>#DIV/0!</v>
      </c>
      <c r="F29" s="30" t="s">
        <v>14</v>
      </c>
      <c r="G29" s="14" t="str">
        <f>IF(ISNUMBER(SUM(G24:G28)),SUM(G24:G28),"-")</f>
        <v>-</v>
      </c>
      <c r="H29" s="14" t="str">
        <f>IF(ISNUMBER(SQRT(SUM(H24:H28))),SQRT(SUM(H24:H28)),"-")</f>
        <v>-</v>
      </c>
    </row>
    <row r="30" spans="2:9">
      <c r="B30">
        <v>25</v>
      </c>
      <c r="C30" t="e">
        <f>'DC Arc Flash'!$R$18/('Calc Workings'!D29+'DC Arc Flash'!$R$49)</f>
        <v>#DIV/0!</v>
      </c>
      <c r="D30" t="e">
        <f>((('DC Arc Flash'!$R$13*0.534)+20)/(C30^0.88))</f>
        <v>#DIV/0!</v>
      </c>
    </row>
    <row r="31" spans="2:9">
      <c r="B31">
        <v>26</v>
      </c>
      <c r="C31" t="e">
        <f>'DC Arc Flash'!$R$18/('Calc Workings'!D30+'DC Arc Flash'!$R$49)</f>
        <v>#DIV/0!</v>
      </c>
      <c r="D31" t="e">
        <f>((('DC Arc Flash'!$R$13*0.534)+20)/(C31^0.88))</f>
        <v>#DIV/0!</v>
      </c>
      <c r="G31" s="31" t="s">
        <v>50</v>
      </c>
    </row>
    <row r="32" spans="2:9">
      <c r="B32">
        <v>27</v>
      </c>
      <c r="C32" t="e">
        <f>'DC Arc Flash'!$R$18/('Calc Workings'!D31+'DC Arc Flash'!$R$49)</f>
        <v>#DIV/0!</v>
      </c>
      <c r="D32" t="e">
        <f>((('DC Arc Flash'!$R$13*0.534)+20)/(C32^0.88))</f>
        <v>#DIV/0!</v>
      </c>
      <c r="G32" s="31" t="s">
        <v>72</v>
      </c>
      <c r="H32" s="32" t="s">
        <v>73</v>
      </c>
    </row>
    <row r="33" spans="2:8">
      <c r="B33">
        <v>28</v>
      </c>
      <c r="C33" t="e">
        <f>'DC Arc Flash'!$R$18/('Calc Workings'!D32+'DC Arc Flash'!$R$49)</f>
        <v>#DIV/0!</v>
      </c>
      <c r="D33" t="e">
        <f>((('DC Arc Flash'!$R$13*0.534)+20)/(C33^0.88))</f>
        <v>#DIV/0!</v>
      </c>
      <c r="F33">
        <f>I12</f>
        <v>1</v>
      </c>
      <c r="G33" t="e">
        <f>(L12^2*$D$34*M12*23.9*$I$19)/('DC Arc Flash'!$R$14^2+$H$19^2)</f>
        <v>#DIV/0!</v>
      </c>
      <c r="H33" t="e">
        <f>L12^2*$D$34*M12*2.377</f>
        <v>#DIV/0!</v>
      </c>
    </row>
    <row r="34" spans="2:8">
      <c r="B34">
        <v>29</v>
      </c>
      <c r="C34" t="e">
        <f>'DC Arc Flash'!$R$18/('Calc Workings'!D33+'DC Arc Flash'!$R$49)</f>
        <v>#DIV/0!</v>
      </c>
      <c r="D34" t="e">
        <f>((('DC Arc Flash'!$R$13*0.534)+20)/(C34^0.88))</f>
        <v>#DIV/0!</v>
      </c>
      <c r="F34">
        <f>I13</f>
        <v>2</v>
      </c>
      <c r="G34" t="e">
        <f>(L13^2*$D$34*M13*23.9*$I$19)/('DC Arc Flash'!$R$14^2+$H$19^2)</f>
        <v>#DIV/0!</v>
      </c>
      <c r="H34" t="e">
        <f>L13^2*$D$34*M13*2.377</f>
        <v>#DIV/0!</v>
      </c>
    </row>
    <row r="35" spans="2:8">
      <c r="F35">
        <f>I14</f>
        <v>3</v>
      </c>
      <c r="G35" t="e">
        <f>(L14^2*$D$34*M14*23.9*$I$19)/('DC Arc Flash'!$R$14^2+$H$19^2)</f>
        <v>#DIV/0!</v>
      </c>
      <c r="H35" t="e">
        <f>L14^2*$D$34*M14*2.377</f>
        <v>#DIV/0!</v>
      </c>
    </row>
    <row r="36" spans="2:8">
      <c r="F36">
        <f>I15</f>
        <v>4</v>
      </c>
      <c r="G36" t="e">
        <f>(L15^2*$D$34*M15*23.9*$I$19)/('DC Arc Flash'!$R$14^2+$H$19^2)</f>
        <v>#DIV/0!</v>
      </c>
      <c r="H36" t="e">
        <f>L15^2*$D$34*M15*2.377</f>
        <v>#DIV/0!</v>
      </c>
    </row>
    <row r="37" spans="2:8">
      <c r="F37">
        <f>I16</f>
        <v>5</v>
      </c>
      <c r="G37" t="e">
        <f>(L16^2*$D$34*M16*23.9*$I$19)/('DC Arc Flash'!$R$14^2+$H$19^2)</f>
        <v>#DIV/0!</v>
      </c>
      <c r="H37" t="e">
        <f>L16^2*$D$34*M16*2.377</f>
        <v>#DIV/0!</v>
      </c>
    </row>
    <row r="38" spans="2:8">
      <c r="F38" s="30" t="s">
        <v>14</v>
      </c>
      <c r="G38" s="14" t="str">
        <f>IF(ISNUMBER(SUM(G33:G37)),SUM(G33:G37),"-")</f>
        <v>-</v>
      </c>
      <c r="H38" s="14" t="str">
        <f>IF(ISNUMBER(SQRT(SUM(H33:H37))),SQRT(SUM(H33:H37)),"-")</f>
        <v>-</v>
      </c>
    </row>
    <row r="40" spans="2:8">
      <c r="G40" s="31" t="s">
        <v>51</v>
      </c>
    </row>
    <row r="41" spans="2:8">
      <c r="G41" s="31" t="s">
        <v>72</v>
      </c>
      <c r="H41" s="32" t="s">
        <v>73</v>
      </c>
    </row>
    <row r="42" spans="2:8">
      <c r="F42">
        <f>I12</f>
        <v>1</v>
      </c>
      <c r="G42" t="e">
        <f>(L12^2*$D$34*M12*23.9*$I$20)/('DC Arc Flash'!$R$14^2+$H$20^2)</f>
        <v>#DIV/0!</v>
      </c>
      <c r="H42" t="e">
        <f>L12^2*$D$34*M12*3.487</f>
        <v>#DIV/0!</v>
      </c>
    </row>
    <row r="43" spans="2:8">
      <c r="F43">
        <f>I13</f>
        <v>2</v>
      </c>
      <c r="G43" t="e">
        <f>(L13^2*$D$34*M13*23.9*$I$20)/('DC Arc Flash'!$R$14^2+$H$20^2)</f>
        <v>#DIV/0!</v>
      </c>
      <c r="H43" t="e">
        <f>L13^2*$D$34*M13*3.487</f>
        <v>#DIV/0!</v>
      </c>
    </row>
    <row r="44" spans="2:8">
      <c r="F44">
        <f>I14</f>
        <v>3</v>
      </c>
      <c r="G44" t="e">
        <f>(L14^2*$D$34*M14*23.9*$I$20)/('DC Arc Flash'!$R$14^2+$H$20^2)</f>
        <v>#DIV/0!</v>
      </c>
      <c r="H44" t="e">
        <f>L14^2*$D$34*M14*3.487</f>
        <v>#DIV/0!</v>
      </c>
    </row>
    <row r="45" spans="2:8">
      <c r="F45">
        <f>I15</f>
        <v>4</v>
      </c>
      <c r="G45" t="e">
        <f>(L15^2*$D$34*M15*23.9*$I$20)/('DC Arc Flash'!$R$14^2+$H$20^2)</f>
        <v>#DIV/0!</v>
      </c>
      <c r="H45" t="e">
        <f>L15^2*$D$34*M15*3.487</f>
        <v>#DIV/0!</v>
      </c>
    </row>
    <row r="46" spans="2:8">
      <c r="F46">
        <f>I16</f>
        <v>5</v>
      </c>
      <c r="G46" t="e">
        <f>(L16^2*$D$34*M16*23.9*$I$20)/('DC Arc Flash'!$R$14^2+$H$20^2)</f>
        <v>#DIV/0!</v>
      </c>
      <c r="H46" t="e">
        <f>L16^2*$D$34*M16*3.487</f>
        <v>#DIV/0!</v>
      </c>
    </row>
    <row r="47" spans="2:8">
      <c r="F47" s="30" t="s">
        <v>14</v>
      </c>
      <c r="G47" s="14" t="str">
        <f>IF(ISNUMBER(SUM(G42:G46)),SUM(G42:G46),"-")</f>
        <v>-</v>
      </c>
      <c r="H47" s="14" t="str">
        <f>IF(ISNUMBER(SQRT(SUM(H42:H46))),SQRT(SUM(H42:H46)),"-")</f>
        <v>-</v>
      </c>
    </row>
  </sheetData>
  <mergeCells count="1">
    <mergeCell ref="B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DC Arc Flash</vt:lpstr>
      <vt:lpstr>Calc Workings</vt:lpstr>
      <vt:lpstr>'DC Arc Flash'!Print_Area</vt:lpstr>
      <vt:lpstr>'DC Arc Flash'!Print_Titles</vt:lpstr>
    </vt:vector>
  </TitlesOfParts>
  <Company>FluorDaniel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Pre-Installed User</dc:creator>
  <cp:lastModifiedBy>Claire Willcocks</cp:lastModifiedBy>
  <cp:lastPrinted>2010-08-31T03:47:00Z</cp:lastPrinted>
  <dcterms:created xsi:type="dcterms:W3CDTF">2002-05-16T00:30:33Z</dcterms:created>
  <dcterms:modified xsi:type="dcterms:W3CDTF">2020-11-27T01:30:51Z</dcterms:modified>
</cp:coreProperties>
</file>